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os-my.sharepoint.com/personal/heatonwe_state_gov/Documents/Desktop/"/>
    </mc:Choice>
  </mc:AlternateContent>
  <xr:revisionPtr revIDLastSave="810" documentId="8_{A937D329-5A7D-43EA-9AFB-859DD677C719}" xr6:coauthVersionLast="47" xr6:coauthVersionMax="47" xr10:uidLastSave="{E5A979B5-9480-4A9B-8EC8-1920C13FAFB1}"/>
  <bookViews>
    <workbookView xWindow="7380" yWindow="204" windowWidth="15312" windowHeight="11436" xr2:uid="{00000000-000D-0000-FFFF-FFFF00000000}"/>
  </bookViews>
  <sheets>
    <sheet name="Africa" sheetId="1" r:id="rId1"/>
    <sheet name="East Asia and Pacific" sheetId="2" r:id="rId2"/>
    <sheet name="Europe" sheetId="3" r:id="rId3"/>
    <sheet name="Near East Asia" sheetId="5" r:id="rId4"/>
    <sheet name="South and Central Asia" sheetId="4" r:id="rId5"/>
    <sheet name="Western Hemisphere" sheetId="6" r:id="rId6"/>
    <sheet name="Totals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0" i="1" l="1"/>
  <c r="R82" i="1"/>
  <c r="R83" i="1"/>
  <c r="R84" i="1"/>
  <c r="R85" i="1"/>
  <c r="R86" i="1"/>
  <c r="R89" i="1"/>
  <c r="R90" i="1"/>
  <c r="R91" i="1"/>
  <c r="R93" i="1"/>
  <c r="R94" i="1"/>
  <c r="R97" i="1"/>
  <c r="R100" i="1"/>
  <c r="R103" i="1"/>
  <c r="R104" i="1"/>
  <c r="R107" i="1"/>
  <c r="R109" i="1"/>
  <c r="R112" i="1"/>
  <c r="R114" i="1"/>
  <c r="R116" i="1"/>
  <c r="R118" i="1"/>
  <c r="R120" i="1"/>
  <c r="R76" i="1"/>
  <c r="P127" i="1"/>
  <c r="M127" i="1"/>
  <c r="L127" i="1"/>
  <c r="Q77" i="1"/>
  <c r="R77" i="1" s="1"/>
  <c r="Q78" i="1"/>
  <c r="R78" i="1" s="1"/>
  <c r="Q79" i="1"/>
  <c r="R79" i="1" s="1"/>
  <c r="Q80" i="1"/>
  <c r="Q81" i="1"/>
  <c r="R81" i="1" s="1"/>
  <c r="Q82" i="1"/>
  <c r="Q83" i="1"/>
  <c r="Q84" i="1"/>
  <c r="Q85" i="1"/>
  <c r="Q86" i="1"/>
  <c r="Q87" i="1"/>
  <c r="R87" i="1" s="1"/>
  <c r="Q88" i="1"/>
  <c r="R88" i="1" s="1"/>
  <c r="Q89" i="1"/>
  <c r="Q90" i="1"/>
  <c r="Q91" i="1"/>
  <c r="Q92" i="1"/>
  <c r="R92" i="1" s="1"/>
  <c r="Q93" i="1"/>
  <c r="Q94" i="1"/>
  <c r="Q95" i="1"/>
  <c r="R95" i="1" s="1"/>
  <c r="Q96" i="1"/>
  <c r="R96" i="1" s="1"/>
  <c r="Q97" i="1"/>
  <c r="Q98" i="1"/>
  <c r="R98" i="1" s="1"/>
  <c r="Q99" i="1"/>
  <c r="R99" i="1" s="1"/>
  <c r="Q100" i="1"/>
  <c r="Q101" i="1"/>
  <c r="R101" i="1" s="1"/>
  <c r="Q102" i="1"/>
  <c r="R102" i="1" s="1"/>
  <c r="Q103" i="1"/>
  <c r="Q104" i="1"/>
  <c r="Q105" i="1"/>
  <c r="R105" i="1" s="1"/>
  <c r="Q106" i="1"/>
  <c r="R106" i="1" s="1"/>
  <c r="Q107" i="1"/>
  <c r="Q108" i="1"/>
  <c r="R108" i="1" s="1"/>
  <c r="Q109" i="1"/>
  <c r="Q110" i="1"/>
  <c r="R110" i="1" s="1"/>
  <c r="Q111" i="1"/>
  <c r="R111" i="1" s="1"/>
  <c r="Q112" i="1"/>
  <c r="Q113" i="1"/>
  <c r="R113" i="1" s="1"/>
  <c r="Q114" i="1"/>
  <c r="Q115" i="1"/>
  <c r="R115" i="1" s="1"/>
  <c r="Q116" i="1"/>
  <c r="Q117" i="1"/>
  <c r="R117" i="1" s="1"/>
  <c r="Q118" i="1"/>
  <c r="Q119" i="1"/>
  <c r="R119" i="1" s="1"/>
  <c r="Q120" i="1"/>
  <c r="Q121" i="1"/>
  <c r="R121" i="1" s="1"/>
  <c r="Q122" i="1"/>
  <c r="R122" i="1" s="1"/>
  <c r="Q123" i="1"/>
  <c r="R123" i="1" s="1"/>
  <c r="Q124" i="1"/>
  <c r="R124" i="1" s="1"/>
  <c r="Q125" i="1"/>
  <c r="R125" i="1" s="1"/>
  <c r="Q126" i="1"/>
  <c r="R126" i="1" s="1"/>
  <c r="Q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76" i="1"/>
  <c r="I127" i="1"/>
  <c r="H127" i="1"/>
  <c r="G127" i="1"/>
  <c r="F127" i="1"/>
  <c r="C127" i="1"/>
  <c r="B127" i="1"/>
  <c r="Q127" i="1" l="1"/>
  <c r="R127" i="1"/>
  <c r="J127" i="1"/>
  <c r="P77" i="2"/>
  <c r="O77" i="2"/>
  <c r="M77" i="2"/>
  <c r="L77" i="2"/>
  <c r="Q74" i="2"/>
  <c r="Q75" i="2"/>
  <c r="Q76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47" i="2"/>
  <c r="I77" i="2"/>
  <c r="H77" i="2"/>
  <c r="G77" i="2"/>
  <c r="F77" i="2"/>
  <c r="C77" i="2"/>
  <c r="B77" i="2"/>
  <c r="J48" i="2"/>
  <c r="R48" i="2" s="1"/>
  <c r="J49" i="2"/>
  <c r="J50" i="2"/>
  <c r="R50" i="2" s="1"/>
  <c r="J51" i="2"/>
  <c r="R51" i="2" s="1"/>
  <c r="J52" i="2"/>
  <c r="R52" i="2" s="1"/>
  <c r="J53" i="2"/>
  <c r="R53" i="2" s="1"/>
  <c r="J54" i="2"/>
  <c r="R54" i="2" s="1"/>
  <c r="J55" i="2"/>
  <c r="R55" i="2" s="1"/>
  <c r="J56" i="2"/>
  <c r="R56" i="2" s="1"/>
  <c r="J57" i="2"/>
  <c r="R57" i="2" s="1"/>
  <c r="J58" i="2"/>
  <c r="R58" i="2" s="1"/>
  <c r="J59" i="2"/>
  <c r="J60" i="2"/>
  <c r="R60" i="2" s="1"/>
  <c r="J61" i="2"/>
  <c r="R61" i="2" s="1"/>
  <c r="J62" i="2"/>
  <c r="R62" i="2" s="1"/>
  <c r="J63" i="2"/>
  <c r="R63" i="2" s="1"/>
  <c r="J64" i="2"/>
  <c r="R64" i="2" s="1"/>
  <c r="J65" i="2"/>
  <c r="R65" i="2" s="1"/>
  <c r="J66" i="2"/>
  <c r="R66" i="2" s="1"/>
  <c r="J67" i="2"/>
  <c r="R67" i="2" s="1"/>
  <c r="J68" i="2"/>
  <c r="R68" i="2" s="1"/>
  <c r="J69" i="2"/>
  <c r="R69" i="2" s="1"/>
  <c r="J70" i="2"/>
  <c r="R70" i="2" s="1"/>
  <c r="J71" i="2"/>
  <c r="R71" i="2" s="1"/>
  <c r="J72" i="2"/>
  <c r="R72" i="2" s="1"/>
  <c r="J73" i="2"/>
  <c r="R73" i="2" s="1"/>
  <c r="J74" i="2"/>
  <c r="R74" i="2" s="1"/>
  <c r="J75" i="2"/>
  <c r="J76" i="2"/>
  <c r="R76" i="2" s="1"/>
  <c r="J47" i="2"/>
  <c r="R47" i="2" s="1"/>
  <c r="N44" i="4"/>
  <c r="M44" i="4"/>
  <c r="L44" i="4"/>
  <c r="K44" i="4"/>
  <c r="J44" i="4"/>
  <c r="N31" i="4"/>
  <c r="M32" i="4"/>
  <c r="M33" i="4"/>
  <c r="M34" i="4"/>
  <c r="M35" i="4"/>
  <c r="M36" i="4"/>
  <c r="M37" i="4"/>
  <c r="M38" i="4"/>
  <c r="M39" i="4"/>
  <c r="M40" i="4"/>
  <c r="M41" i="4"/>
  <c r="M42" i="4"/>
  <c r="M43" i="4"/>
  <c r="M31" i="4"/>
  <c r="M30" i="4"/>
  <c r="G44" i="4"/>
  <c r="F44" i="4"/>
  <c r="E44" i="4"/>
  <c r="D44" i="4"/>
  <c r="C44" i="4"/>
  <c r="B44" i="4"/>
  <c r="H31" i="4"/>
  <c r="H32" i="4"/>
  <c r="N32" i="4" s="1"/>
  <c r="H33" i="4"/>
  <c r="N33" i="4" s="1"/>
  <c r="H34" i="4"/>
  <c r="N34" i="4" s="1"/>
  <c r="H35" i="4"/>
  <c r="N35" i="4" s="1"/>
  <c r="H36" i="4"/>
  <c r="N36" i="4" s="1"/>
  <c r="H37" i="4"/>
  <c r="N37" i="4" s="1"/>
  <c r="H38" i="4"/>
  <c r="N38" i="4" s="1"/>
  <c r="H39" i="4"/>
  <c r="N39" i="4" s="1"/>
  <c r="H40" i="4"/>
  <c r="N40" i="4" s="1"/>
  <c r="H41" i="4"/>
  <c r="N41" i="4" s="1"/>
  <c r="H42" i="4"/>
  <c r="N42" i="4" s="1"/>
  <c r="H43" i="4"/>
  <c r="N43" i="4" s="1"/>
  <c r="H30" i="4"/>
  <c r="N30" i="4" s="1"/>
  <c r="K36" i="7"/>
  <c r="J36" i="7"/>
  <c r="I36" i="7"/>
  <c r="E36" i="7"/>
  <c r="D36" i="7"/>
  <c r="C36" i="7"/>
  <c r="B36" i="7"/>
  <c r="L35" i="7"/>
  <c r="H35" i="7"/>
  <c r="L34" i="7"/>
  <c r="H34" i="7"/>
  <c r="L33" i="7"/>
  <c r="H33" i="7"/>
  <c r="L32" i="7"/>
  <c r="H32" i="7"/>
  <c r="L31" i="7"/>
  <c r="H31" i="7"/>
  <c r="L30" i="7"/>
  <c r="H30" i="7"/>
  <c r="R75" i="2" l="1"/>
  <c r="R59" i="2"/>
  <c r="Q77" i="2"/>
  <c r="R49" i="2"/>
  <c r="R77" i="2" s="1"/>
  <c r="J77" i="2"/>
  <c r="H44" i="4"/>
  <c r="M33" i="7"/>
  <c r="M35" i="7"/>
  <c r="L36" i="7"/>
  <c r="M31" i="7"/>
  <c r="M30" i="7"/>
  <c r="M34" i="7"/>
  <c r="M32" i="7"/>
  <c r="H36" i="7"/>
  <c r="F9" i="7"/>
  <c r="K9" i="7" s="1"/>
  <c r="K10" i="7"/>
  <c r="K11" i="7"/>
  <c r="K13" i="7"/>
  <c r="K8" i="7"/>
  <c r="J14" i="7"/>
  <c r="J9" i="7"/>
  <c r="J10" i="7"/>
  <c r="J11" i="7"/>
  <c r="J12" i="7"/>
  <c r="J13" i="7"/>
  <c r="J8" i="7"/>
  <c r="H14" i="7"/>
  <c r="I14" i="7"/>
  <c r="G14" i="7"/>
  <c r="F11" i="7"/>
  <c r="F12" i="7"/>
  <c r="K12" i="7" s="1"/>
  <c r="F13" i="7"/>
  <c r="F10" i="7"/>
  <c r="F8" i="7"/>
  <c r="E14" i="7"/>
  <c r="D14" i="7"/>
  <c r="C14" i="7"/>
  <c r="B14" i="7"/>
  <c r="H20" i="4"/>
  <c r="H37" i="2"/>
  <c r="B20" i="4"/>
  <c r="B37" i="2"/>
  <c r="J20" i="4"/>
  <c r="J37" i="2"/>
  <c r="E61" i="1"/>
  <c r="D20" i="4"/>
  <c r="D37" i="2"/>
  <c r="D61" i="1"/>
  <c r="C20" i="4"/>
  <c r="C37" i="2"/>
  <c r="F61" i="1"/>
  <c r="E20" i="4"/>
  <c r="E37" i="2"/>
  <c r="J61" i="1"/>
  <c r="I20" i="4"/>
  <c r="I37" i="2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36" i="5"/>
  <c r="Q35" i="5"/>
  <c r="O55" i="5"/>
  <c r="N55" i="5"/>
  <c r="J37" i="5"/>
  <c r="R37" i="5" s="1"/>
  <c r="J38" i="5"/>
  <c r="R38" i="5" s="1"/>
  <c r="J39" i="5"/>
  <c r="R39" i="5" s="1"/>
  <c r="J40" i="5"/>
  <c r="R40" i="5" s="1"/>
  <c r="J41" i="5"/>
  <c r="R41" i="5" s="1"/>
  <c r="J42" i="5"/>
  <c r="R42" i="5" s="1"/>
  <c r="J43" i="5"/>
  <c r="R43" i="5" s="1"/>
  <c r="J44" i="5"/>
  <c r="R44" i="5" s="1"/>
  <c r="J45" i="5"/>
  <c r="R45" i="5" s="1"/>
  <c r="J46" i="5"/>
  <c r="R46" i="5" s="1"/>
  <c r="J47" i="5"/>
  <c r="R47" i="5" s="1"/>
  <c r="J48" i="5"/>
  <c r="R48" i="5" s="1"/>
  <c r="J49" i="5"/>
  <c r="R49" i="5" s="1"/>
  <c r="J50" i="5"/>
  <c r="R50" i="5" s="1"/>
  <c r="J51" i="5"/>
  <c r="R51" i="5" s="1"/>
  <c r="J52" i="5"/>
  <c r="R52" i="5" s="1"/>
  <c r="J53" i="5"/>
  <c r="R53" i="5" s="1"/>
  <c r="J54" i="5"/>
  <c r="R54" i="5" s="1"/>
  <c r="J36" i="5"/>
  <c r="R36" i="5" s="1"/>
  <c r="J35" i="5"/>
  <c r="R35" i="5" s="1"/>
  <c r="I55" i="5"/>
  <c r="H55" i="5"/>
  <c r="E55" i="5"/>
  <c r="D55" i="5"/>
  <c r="K14" i="5"/>
  <c r="K15" i="5"/>
  <c r="K16" i="5"/>
  <c r="K17" i="5"/>
  <c r="K18" i="5"/>
  <c r="K19" i="5"/>
  <c r="K20" i="5"/>
  <c r="K21" i="5"/>
  <c r="K22" i="5"/>
  <c r="K23" i="5"/>
  <c r="K24" i="5"/>
  <c r="K25" i="5"/>
  <c r="K7" i="5"/>
  <c r="K8" i="5"/>
  <c r="K9" i="5"/>
  <c r="K10" i="5"/>
  <c r="K11" i="5"/>
  <c r="K12" i="5"/>
  <c r="K13" i="5"/>
  <c r="K6" i="5"/>
  <c r="F9" i="5"/>
  <c r="L9" i="5" s="1"/>
  <c r="F10" i="5"/>
  <c r="L10" i="5" s="1"/>
  <c r="F11" i="5"/>
  <c r="L11" i="5" s="1"/>
  <c r="F12" i="5"/>
  <c r="L12" i="5" s="1"/>
  <c r="F13" i="5"/>
  <c r="L13" i="5" s="1"/>
  <c r="F14" i="5"/>
  <c r="L14" i="5" s="1"/>
  <c r="F15" i="5"/>
  <c r="L15" i="5" s="1"/>
  <c r="F16" i="5"/>
  <c r="L16" i="5" s="1"/>
  <c r="F17" i="5"/>
  <c r="L17" i="5" s="1"/>
  <c r="F18" i="5"/>
  <c r="L18" i="5" s="1"/>
  <c r="F19" i="5"/>
  <c r="L19" i="5" s="1"/>
  <c r="F20" i="5"/>
  <c r="L20" i="5" s="1"/>
  <c r="F21" i="5"/>
  <c r="L21" i="5" s="1"/>
  <c r="F22" i="5"/>
  <c r="L22" i="5" s="1"/>
  <c r="F23" i="5"/>
  <c r="L23" i="5" s="1"/>
  <c r="F24" i="5"/>
  <c r="L24" i="5" s="1"/>
  <c r="F25" i="5"/>
  <c r="L25" i="5" s="1"/>
  <c r="F8" i="5"/>
  <c r="L8" i="5" s="1"/>
  <c r="F7" i="5"/>
  <c r="L7" i="5" s="1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57" i="6"/>
  <c r="Q56" i="6"/>
  <c r="Q55" i="6"/>
  <c r="O93" i="6"/>
  <c r="N93" i="6"/>
  <c r="J58" i="6"/>
  <c r="R58" i="6" s="1"/>
  <c r="J59" i="6"/>
  <c r="R59" i="6" s="1"/>
  <c r="J60" i="6"/>
  <c r="R60" i="6" s="1"/>
  <c r="J61" i="6"/>
  <c r="R61" i="6" s="1"/>
  <c r="J62" i="6"/>
  <c r="R62" i="6" s="1"/>
  <c r="J63" i="6"/>
  <c r="R63" i="6" s="1"/>
  <c r="J64" i="6"/>
  <c r="R64" i="6" s="1"/>
  <c r="J65" i="6"/>
  <c r="R65" i="6" s="1"/>
  <c r="J66" i="6"/>
  <c r="R66" i="6" s="1"/>
  <c r="J67" i="6"/>
  <c r="R67" i="6" s="1"/>
  <c r="J68" i="6"/>
  <c r="R68" i="6" s="1"/>
  <c r="J69" i="6"/>
  <c r="R69" i="6" s="1"/>
  <c r="J70" i="6"/>
  <c r="R70" i="6" s="1"/>
  <c r="J71" i="6"/>
  <c r="R71" i="6" s="1"/>
  <c r="J72" i="6"/>
  <c r="R72" i="6" s="1"/>
  <c r="J73" i="6"/>
  <c r="R73" i="6" s="1"/>
  <c r="J74" i="6"/>
  <c r="R74" i="6" s="1"/>
  <c r="J75" i="6"/>
  <c r="R75" i="6" s="1"/>
  <c r="J76" i="6"/>
  <c r="R76" i="6" s="1"/>
  <c r="J77" i="6"/>
  <c r="R77" i="6" s="1"/>
  <c r="J78" i="6"/>
  <c r="R78" i="6" s="1"/>
  <c r="J79" i="6"/>
  <c r="R79" i="6" s="1"/>
  <c r="J80" i="6"/>
  <c r="R80" i="6" s="1"/>
  <c r="J81" i="6"/>
  <c r="R81" i="6" s="1"/>
  <c r="J82" i="6"/>
  <c r="R82" i="6" s="1"/>
  <c r="J83" i="6"/>
  <c r="R83" i="6" s="1"/>
  <c r="J84" i="6"/>
  <c r="R84" i="6" s="1"/>
  <c r="J85" i="6"/>
  <c r="R85" i="6" s="1"/>
  <c r="J86" i="6"/>
  <c r="R86" i="6" s="1"/>
  <c r="J87" i="6"/>
  <c r="R87" i="6" s="1"/>
  <c r="J88" i="6"/>
  <c r="R88" i="6" s="1"/>
  <c r="J89" i="6"/>
  <c r="R89" i="6" s="1"/>
  <c r="J90" i="6"/>
  <c r="R90" i="6" s="1"/>
  <c r="J91" i="6"/>
  <c r="R91" i="6" s="1"/>
  <c r="J92" i="6"/>
  <c r="R92" i="6" s="1"/>
  <c r="J57" i="6"/>
  <c r="R57" i="6" s="1"/>
  <c r="J56" i="6"/>
  <c r="R56" i="6" s="1"/>
  <c r="J55" i="6"/>
  <c r="R55" i="6" s="1"/>
  <c r="I93" i="6"/>
  <c r="H93" i="6"/>
  <c r="E93" i="6"/>
  <c r="D93" i="6"/>
  <c r="F120" i="3"/>
  <c r="G120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H68" i="3"/>
  <c r="N68" i="3" s="1"/>
  <c r="H69" i="3"/>
  <c r="N69" i="3" s="1"/>
  <c r="H70" i="3"/>
  <c r="N70" i="3" s="1"/>
  <c r="H71" i="3"/>
  <c r="N71" i="3" s="1"/>
  <c r="H72" i="3"/>
  <c r="N72" i="3" s="1"/>
  <c r="H73" i="3"/>
  <c r="N73" i="3" s="1"/>
  <c r="H74" i="3"/>
  <c r="N74" i="3" s="1"/>
  <c r="H75" i="3"/>
  <c r="N75" i="3" s="1"/>
  <c r="H76" i="3"/>
  <c r="N76" i="3" s="1"/>
  <c r="H77" i="3"/>
  <c r="N77" i="3" s="1"/>
  <c r="H78" i="3"/>
  <c r="N78" i="3" s="1"/>
  <c r="H79" i="3"/>
  <c r="N79" i="3" s="1"/>
  <c r="H80" i="3"/>
  <c r="N80" i="3" s="1"/>
  <c r="H81" i="3"/>
  <c r="N81" i="3" s="1"/>
  <c r="H82" i="3"/>
  <c r="N82" i="3" s="1"/>
  <c r="H83" i="3"/>
  <c r="N83" i="3" s="1"/>
  <c r="H84" i="3"/>
  <c r="N84" i="3" s="1"/>
  <c r="H85" i="3"/>
  <c r="N85" i="3" s="1"/>
  <c r="H86" i="3"/>
  <c r="N86" i="3" s="1"/>
  <c r="H87" i="3"/>
  <c r="N87" i="3" s="1"/>
  <c r="H88" i="3"/>
  <c r="N88" i="3" s="1"/>
  <c r="H89" i="3"/>
  <c r="N89" i="3" s="1"/>
  <c r="H90" i="3"/>
  <c r="N90" i="3" s="1"/>
  <c r="H91" i="3"/>
  <c r="N91" i="3" s="1"/>
  <c r="H92" i="3"/>
  <c r="N92" i="3" s="1"/>
  <c r="H93" i="3"/>
  <c r="N93" i="3" s="1"/>
  <c r="H94" i="3"/>
  <c r="N94" i="3" s="1"/>
  <c r="H95" i="3"/>
  <c r="N95" i="3" s="1"/>
  <c r="H96" i="3"/>
  <c r="N96" i="3" s="1"/>
  <c r="H97" i="3"/>
  <c r="N97" i="3" s="1"/>
  <c r="H98" i="3"/>
  <c r="N98" i="3" s="1"/>
  <c r="H99" i="3"/>
  <c r="N99" i="3" s="1"/>
  <c r="H100" i="3"/>
  <c r="N100" i="3" s="1"/>
  <c r="H101" i="3"/>
  <c r="N101" i="3" s="1"/>
  <c r="H102" i="3"/>
  <c r="N102" i="3" s="1"/>
  <c r="H103" i="3"/>
  <c r="N103" i="3" s="1"/>
  <c r="H104" i="3"/>
  <c r="N104" i="3" s="1"/>
  <c r="H105" i="3"/>
  <c r="N105" i="3" s="1"/>
  <c r="H106" i="3"/>
  <c r="N106" i="3" s="1"/>
  <c r="H107" i="3"/>
  <c r="N107" i="3" s="1"/>
  <c r="H108" i="3"/>
  <c r="N108" i="3" s="1"/>
  <c r="H109" i="3"/>
  <c r="N109" i="3" s="1"/>
  <c r="H110" i="3"/>
  <c r="N110" i="3" s="1"/>
  <c r="H111" i="3"/>
  <c r="N111" i="3" s="1"/>
  <c r="H112" i="3"/>
  <c r="N112" i="3" s="1"/>
  <c r="H113" i="3"/>
  <c r="N113" i="3" s="1"/>
  <c r="H114" i="3"/>
  <c r="N114" i="3" s="1"/>
  <c r="H115" i="3"/>
  <c r="N115" i="3" s="1"/>
  <c r="H116" i="3"/>
  <c r="N116" i="3" s="1"/>
  <c r="H117" i="3"/>
  <c r="N117" i="3" s="1"/>
  <c r="H118" i="3"/>
  <c r="N118" i="3" s="1"/>
  <c r="H119" i="3"/>
  <c r="N119" i="3" s="1"/>
  <c r="H67" i="3"/>
  <c r="N67" i="3" s="1"/>
  <c r="H66" i="3"/>
  <c r="G93" i="6"/>
  <c r="P93" i="6"/>
  <c r="F93" i="6"/>
  <c r="M93" i="6"/>
  <c r="C93" i="6"/>
  <c r="L93" i="6"/>
  <c r="Q93" i="6" s="1"/>
  <c r="B93" i="6"/>
  <c r="J93" i="6" s="1"/>
  <c r="R93" i="6" s="1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7" i="6"/>
  <c r="K45" i="6" s="1"/>
  <c r="F10" i="6"/>
  <c r="L10" i="6" s="1"/>
  <c r="F11" i="6"/>
  <c r="L11" i="6" s="1"/>
  <c r="F12" i="6"/>
  <c r="L12" i="6" s="1"/>
  <c r="F13" i="6"/>
  <c r="L13" i="6" s="1"/>
  <c r="F14" i="6"/>
  <c r="L14" i="6" s="1"/>
  <c r="F15" i="6"/>
  <c r="L15" i="6" s="1"/>
  <c r="F16" i="6"/>
  <c r="L16" i="6" s="1"/>
  <c r="F17" i="6"/>
  <c r="L17" i="6" s="1"/>
  <c r="F18" i="6"/>
  <c r="L18" i="6" s="1"/>
  <c r="F19" i="6"/>
  <c r="L19" i="6" s="1"/>
  <c r="F20" i="6"/>
  <c r="L20" i="6" s="1"/>
  <c r="F21" i="6"/>
  <c r="L21" i="6" s="1"/>
  <c r="F22" i="6"/>
  <c r="L22" i="6" s="1"/>
  <c r="F23" i="6"/>
  <c r="L23" i="6" s="1"/>
  <c r="F24" i="6"/>
  <c r="L24" i="6" s="1"/>
  <c r="F25" i="6"/>
  <c r="L25" i="6" s="1"/>
  <c r="F26" i="6"/>
  <c r="L26" i="6" s="1"/>
  <c r="F27" i="6"/>
  <c r="L27" i="6" s="1"/>
  <c r="F28" i="6"/>
  <c r="L28" i="6" s="1"/>
  <c r="F29" i="6"/>
  <c r="L29" i="6" s="1"/>
  <c r="F30" i="6"/>
  <c r="L30" i="6" s="1"/>
  <c r="F31" i="6"/>
  <c r="L31" i="6" s="1"/>
  <c r="F32" i="6"/>
  <c r="L32" i="6" s="1"/>
  <c r="F33" i="6"/>
  <c r="L33" i="6" s="1"/>
  <c r="F34" i="6"/>
  <c r="L34" i="6" s="1"/>
  <c r="F35" i="6"/>
  <c r="L35" i="6" s="1"/>
  <c r="F36" i="6"/>
  <c r="L36" i="6" s="1"/>
  <c r="F37" i="6"/>
  <c r="L37" i="6" s="1"/>
  <c r="F38" i="6"/>
  <c r="L38" i="6" s="1"/>
  <c r="F39" i="6"/>
  <c r="L39" i="6" s="1"/>
  <c r="F40" i="6"/>
  <c r="L40" i="6" s="1"/>
  <c r="F41" i="6"/>
  <c r="L41" i="6" s="1"/>
  <c r="F42" i="6"/>
  <c r="L42" i="6" s="1"/>
  <c r="F43" i="6"/>
  <c r="L43" i="6" s="1"/>
  <c r="F44" i="6"/>
  <c r="L44" i="6" s="1"/>
  <c r="F8" i="6"/>
  <c r="L8" i="6" s="1"/>
  <c r="F9" i="6"/>
  <c r="L9" i="6" s="1"/>
  <c r="F7" i="6"/>
  <c r="F45" i="6" s="1"/>
  <c r="L7" i="6"/>
  <c r="L45" i="6" s="1"/>
  <c r="E45" i="6"/>
  <c r="J45" i="6"/>
  <c r="D45" i="6"/>
  <c r="I45" i="6"/>
  <c r="C45" i="6"/>
  <c r="H45" i="6"/>
  <c r="B45" i="6"/>
  <c r="E120" i="3"/>
  <c r="M66" i="3"/>
  <c r="L120" i="3"/>
  <c r="D120" i="3"/>
  <c r="K120" i="3"/>
  <c r="C120" i="3"/>
  <c r="J120" i="3"/>
  <c r="M120" i="3" s="1"/>
  <c r="B120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F8" i="3"/>
  <c r="L8" i="3" s="1"/>
  <c r="F9" i="3"/>
  <c r="L9" i="3" s="1"/>
  <c r="F10" i="3"/>
  <c r="L10" i="3" s="1"/>
  <c r="F11" i="3"/>
  <c r="L11" i="3" s="1"/>
  <c r="F12" i="3"/>
  <c r="L12" i="3" s="1"/>
  <c r="F13" i="3"/>
  <c r="L13" i="3" s="1"/>
  <c r="F14" i="3"/>
  <c r="L14" i="3" s="1"/>
  <c r="F15" i="3"/>
  <c r="L15" i="3" s="1"/>
  <c r="F16" i="3"/>
  <c r="L16" i="3" s="1"/>
  <c r="F17" i="3"/>
  <c r="L17" i="3" s="1"/>
  <c r="F18" i="3"/>
  <c r="L18" i="3" s="1"/>
  <c r="F19" i="3"/>
  <c r="L19" i="3" s="1"/>
  <c r="F20" i="3"/>
  <c r="L20" i="3" s="1"/>
  <c r="F21" i="3"/>
  <c r="L21" i="3" s="1"/>
  <c r="F22" i="3"/>
  <c r="L22" i="3" s="1"/>
  <c r="F23" i="3"/>
  <c r="L23" i="3" s="1"/>
  <c r="F24" i="3"/>
  <c r="L24" i="3" s="1"/>
  <c r="F25" i="3"/>
  <c r="L25" i="3" s="1"/>
  <c r="F26" i="3"/>
  <c r="L26" i="3" s="1"/>
  <c r="F27" i="3"/>
  <c r="L27" i="3" s="1"/>
  <c r="F28" i="3"/>
  <c r="L28" i="3" s="1"/>
  <c r="F29" i="3"/>
  <c r="L29" i="3" s="1"/>
  <c r="F30" i="3"/>
  <c r="L30" i="3" s="1"/>
  <c r="F31" i="3"/>
  <c r="L31" i="3" s="1"/>
  <c r="F32" i="3"/>
  <c r="L32" i="3" s="1"/>
  <c r="F33" i="3"/>
  <c r="L33" i="3" s="1"/>
  <c r="F34" i="3"/>
  <c r="L34" i="3" s="1"/>
  <c r="F35" i="3"/>
  <c r="L35" i="3" s="1"/>
  <c r="F36" i="3"/>
  <c r="L36" i="3" s="1"/>
  <c r="F37" i="3"/>
  <c r="L37" i="3" s="1"/>
  <c r="F38" i="3"/>
  <c r="L38" i="3" s="1"/>
  <c r="F39" i="3"/>
  <c r="L39" i="3" s="1"/>
  <c r="F40" i="3"/>
  <c r="L40" i="3" s="1"/>
  <c r="F41" i="3"/>
  <c r="L41" i="3" s="1"/>
  <c r="F42" i="3"/>
  <c r="L42" i="3" s="1"/>
  <c r="F43" i="3"/>
  <c r="L43" i="3" s="1"/>
  <c r="F44" i="3"/>
  <c r="L44" i="3" s="1"/>
  <c r="F45" i="3"/>
  <c r="L45" i="3" s="1"/>
  <c r="F46" i="3"/>
  <c r="L46" i="3" s="1"/>
  <c r="F47" i="3"/>
  <c r="L47" i="3" s="1"/>
  <c r="F48" i="3"/>
  <c r="L48" i="3" s="1"/>
  <c r="F49" i="3"/>
  <c r="L49" i="3" s="1"/>
  <c r="F50" i="3"/>
  <c r="L50" i="3" s="1"/>
  <c r="F51" i="3"/>
  <c r="L51" i="3" s="1"/>
  <c r="F52" i="3"/>
  <c r="L52" i="3" s="1"/>
  <c r="F53" i="3"/>
  <c r="L53" i="3" s="1"/>
  <c r="F54" i="3"/>
  <c r="L54" i="3" s="1"/>
  <c r="F55" i="3"/>
  <c r="L55" i="3" s="1"/>
  <c r="E56" i="3"/>
  <c r="J56" i="3"/>
  <c r="D56" i="3"/>
  <c r="I56" i="3"/>
  <c r="C56" i="3"/>
  <c r="H56" i="3"/>
  <c r="K56" i="3" s="1"/>
  <c r="B56" i="3"/>
  <c r="F56" i="3" s="1"/>
  <c r="L56" i="3" s="1"/>
  <c r="G55" i="5"/>
  <c r="P55" i="5"/>
  <c r="F55" i="5"/>
  <c r="M55" i="5"/>
  <c r="C55" i="5"/>
  <c r="L55" i="5"/>
  <c r="Q55" i="5" s="1"/>
  <c r="B55" i="5"/>
  <c r="J55" i="5" s="1"/>
  <c r="R55" i="5" s="1"/>
  <c r="E26" i="5"/>
  <c r="J26" i="5"/>
  <c r="D26" i="5"/>
  <c r="I26" i="5"/>
  <c r="H26" i="5"/>
  <c r="K26" i="5" s="1"/>
  <c r="C26" i="5"/>
  <c r="B26" i="5"/>
  <c r="F26" i="5" s="1"/>
  <c r="L26" i="5" s="1"/>
  <c r="F6" i="5"/>
  <c r="L6" i="5" s="1"/>
  <c r="K61" i="1"/>
  <c r="I61" i="1"/>
  <c r="C61" i="1"/>
  <c r="L60" i="1"/>
  <c r="G60" i="1"/>
  <c r="L59" i="1"/>
  <c r="G59" i="1"/>
  <c r="L58" i="1"/>
  <c r="G58" i="1"/>
  <c r="L57" i="1"/>
  <c r="G57" i="1"/>
  <c r="L56" i="1"/>
  <c r="G56" i="1"/>
  <c r="L55" i="1"/>
  <c r="G55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M45" i="1" s="1"/>
  <c r="L44" i="1"/>
  <c r="G44" i="1"/>
  <c r="L43" i="1"/>
  <c r="G43" i="1"/>
  <c r="L42" i="1"/>
  <c r="G42" i="1"/>
  <c r="L41" i="1"/>
  <c r="G41" i="1"/>
  <c r="L40" i="1"/>
  <c r="G40" i="1"/>
  <c r="M40" i="1" s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M24" i="1" s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M36" i="7" l="1"/>
  <c r="F14" i="7"/>
  <c r="K14" i="7"/>
  <c r="M29" i="1"/>
  <c r="M13" i="1"/>
  <c r="M57" i="1"/>
  <c r="G61" i="1"/>
  <c r="H120" i="3"/>
  <c r="N120" i="3" s="1"/>
  <c r="N66" i="3"/>
  <c r="M10" i="1"/>
  <c r="M11" i="1"/>
  <c r="M12" i="1"/>
  <c r="M14" i="1"/>
  <c r="M16" i="1"/>
  <c r="M18" i="1"/>
  <c r="M19" i="1"/>
  <c r="M20" i="1"/>
  <c r="M23" i="1"/>
  <c r="M26" i="1"/>
  <c r="M27" i="1"/>
  <c r="M28" i="1"/>
  <c r="M30" i="1"/>
  <c r="M32" i="1"/>
  <c r="M34" i="1"/>
  <c r="M35" i="1"/>
  <c r="M36" i="1"/>
  <c r="M39" i="1"/>
  <c r="M42" i="1"/>
  <c r="M43" i="1"/>
  <c r="M44" i="1"/>
  <c r="M46" i="1"/>
  <c r="M48" i="1"/>
  <c r="M50" i="1"/>
  <c r="M51" i="1"/>
  <c r="M52" i="1"/>
  <c r="M56" i="1"/>
  <c r="M59" i="1"/>
  <c r="M60" i="1"/>
  <c r="M15" i="1"/>
  <c r="M17" i="1"/>
  <c r="M22" i="1"/>
  <c r="M31" i="1"/>
  <c r="M33" i="1"/>
  <c r="M38" i="1"/>
  <c r="M47" i="1"/>
  <c r="M49" i="1"/>
  <c r="M55" i="1"/>
  <c r="L61" i="1"/>
  <c r="M21" i="1"/>
  <c r="M37" i="1"/>
  <c r="M53" i="1"/>
  <c r="M25" i="1"/>
  <c r="M41" i="1"/>
  <c r="M58" i="1"/>
  <c r="M61" i="1" l="1"/>
</calcChain>
</file>

<file path=xl/sharedStrings.xml><?xml version="1.0" encoding="utf-8"?>
<sst xmlns="http://schemas.openxmlformats.org/spreadsheetml/2006/main" count="1319" uniqueCount="355">
  <si>
    <t>SUB-SAHARAN AFRICA</t>
  </si>
  <si>
    <t>FULBRIGHT GRANTS ADMINISTERED BY THE U.S. DEPARTMENT OF STATE</t>
  </si>
  <si>
    <t>Country or Locale</t>
  </si>
  <si>
    <t xml:space="preserve"> Students*</t>
  </si>
  <si>
    <t>Scholars***</t>
  </si>
  <si>
    <t>Teacher Exchange or Seminars</t>
  </si>
  <si>
    <t>Hubert H. Humphrey Fellows</t>
  </si>
  <si>
    <t>Total Foreign</t>
  </si>
  <si>
    <t>Students</t>
  </si>
  <si>
    <t xml:space="preserve">Total U.S. </t>
  </si>
  <si>
    <t xml:space="preserve">Total U.S. and Foreign </t>
  </si>
  <si>
    <t>Column1</t>
  </si>
  <si>
    <t>Column2</t>
  </si>
  <si>
    <t>Column32</t>
  </si>
  <si>
    <t>Column5</t>
  </si>
  <si>
    <t>Column6</t>
  </si>
  <si>
    <t>Column7</t>
  </si>
  <si>
    <t>Column8</t>
  </si>
  <si>
    <t>Column9</t>
  </si>
  <si>
    <t>Column102</t>
  </si>
  <si>
    <t>Column12</t>
  </si>
  <si>
    <t>Column13</t>
  </si>
  <si>
    <t>Column14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</si>
  <si>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</si>
  <si>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</si>
  <si>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</si>
  <si>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</si>
  <si>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</si>
  <si>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</si>
  <si>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</si>
  <si>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</si>
  <si>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</si>
  <si>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</si>
  <si>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</si>
  <si>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Congo, Democratic Republic</t>
  </si>
  <si>
    <t>Cote d'Ivoire</t>
  </si>
  <si>
    <t>Djibouti</t>
  </si>
  <si>
    <t>Equatorial Guinea</t>
  </si>
  <si>
    <t>Eritrea</t>
  </si>
  <si>
    <t>Ethiopia</t>
  </si>
  <si>
    <t>Gabon</t>
  </si>
  <si>
    <t>Gambia</t>
  </si>
  <si>
    <t>Ghana</t>
  </si>
  <si>
    <t>Guinea</t>
  </si>
  <si>
    <t>Guinea  Bissau</t>
  </si>
  <si>
    <t xml:space="preserve">Guinea Bissau 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</si>
  <si>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</si>
  <si>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</si>
  <si>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</si>
  <si>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</si>
  <si>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</si>
  <si>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</si>
  <si>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</si>
  <si>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</si>
  <si>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</si>
  <si>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Multicountry</t>
  </si>
  <si>
    <t>Namibia</t>
  </si>
  <si>
    <t>Niger</t>
  </si>
  <si>
    <t>Nigeria</t>
  </si>
  <si>
    <t>Rwanda</t>
  </si>
  <si>
    <t>São Tome</t>
  </si>
  <si>
    <t>Senegal</t>
  </si>
  <si>
    <t>Seychelles</t>
  </si>
  <si>
    <t>Sierra Leone</t>
  </si>
  <si>
    <t>Somalia</t>
  </si>
  <si>
    <t>South Africa</t>
  </si>
  <si>
    <t>St. Helena</t>
  </si>
  <si>
    <t>Sudan</t>
  </si>
  <si>
    <t>South Sudan</t>
  </si>
  <si>
    <t>Swaziland</t>
  </si>
  <si>
    <t>Tanzania, United Republic</t>
  </si>
  <si>
    <t>Togo</t>
  </si>
  <si>
    <t>Uganda</t>
  </si>
  <si>
    <t>Zambia</t>
  </si>
  <si>
    <t>Zimbabwe</t>
  </si>
  <si>
    <t xml:space="preserve">Total: </t>
  </si>
  <si>
    <t>Total:</t>
  </si>
  <si>
    <t xml:space="preserve">Grants reported are those awarded to individuals under the oversight of the FSB. </t>
  </si>
  <si>
    <t>FFSB</t>
  </si>
  <si>
    <t>* This number includes new and renewal grants where applicable.</t>
  </si>
  <si>
    <t>**Formerly reported under the heading Middle East and North Africa.</t>
  </si>
  <si>
    <t>*** This number includes both research and lecturing scholars.</t>
  </si>
  <si>
    <t xml:space="preserve">Sub-Saharan Africa Historical Totals </t>
  </si>
  <si>
    <t>GRANTS TO FOREIGN NATIONALS ACADEMIC YEARS 1949-2018</t>
  </si>
  <si>
    <t>GRANTS TO U.S. CITIZENS ACADEMIC YEARS 1949-2018</t>
  </si>
  <si>
    <t xml:space="preserve">Students* </t>
  </si>
  <si>
    <t xml:space="preserve"> Scholars***</t>
  </si>
  <si>
    <t>Practical Experience &amp; Training</t>
  </si>
  <si>
    <t xml:space="preserve">Study of the U.S. </t>
  </si>
  <si>
    <t>Total U.S.</t>
  </si>
  <si>
    <t>Total U.S. and Foreign</t>
  </si>
  <si>
    <t>Research</t>
  </si>
  <si>
    <t>Lecturing</t>
  </si>
  <si>
    <t xml:space="preserve"> Lecturing</t>
  </si>
  <si>
    <t>Scholars*</t>
  </si>
  <si>
    <t>Column3</t>
  </si>
  <si>
    <t>Column4</t>
  </si>
  <si>
    <t>Column10</t>
  </si>
  <si>
    <t>Column11</t>
  </si>
  <si>
    <t>Column15</t>
  </si>
  <si>
    <t>Column16</t>
  </si>
  <si>
    <t>Column17</t>
  </si>
  <si>
    <t>Column18</t>
  </si>
  <si>
    <t>Guinea Bissau</t>
  </si>
  <si>
    <t xml:space="preserve">Swaziland </t>
  </si>
  <si>
    <t>Total</t>
  </si>
  <si>
    <t>EAST ASIA AND PACIFIC</t>
  </si>
  <si>
    <t>Students*</t>
  </si>
  <si>
    <t>Scholars****</t>
  </si>
  <si>
    <t>Humphrey H. Fellows</t>
  </si>
  <si>
    <t>Australia</t>
  </si>
  <si>
    <t>Brunei</t>
  </si>
  <si>
    <t>Cambodia</t>
  </si>
  <si>
    <t>China</t>
  </si>
  <si>
    <t>Fiji</t>
  </si>
  <si>
    <t>Hong Kong**</t>
  </si>
  <si>
    <t>Indonesia</t>
  </si>
  <si>
    <t>Japan</t>
  </si>
  <si>
    <t>Korea (South)</t>
  </si>
  <si>
    <t>Kiribati</t>
  </si>
  <si>
    <t>Laos</t>
  </si>
  <si>
    <t>Macau</t>
  </si>
  <si>
    <t xml:space="preserve">Malaysia </t>
  </si>
  <si>
    <t>Malaysia</t>
  </si>
  <si>
    <t>Mongolia</t>
  </si>
  <si>
    <t>Myanmar (Burma)</t>
  </si>
  <si>
    <t>New Zealand</t>
  </si>
  <si>
    <t>Pacific Islands</t>
  </si>
  <si>
    <t>Papua New Guinea</t>
  </si>
  <si>
    <t>Philippines</t>
  </si>
  <si>
    <t>Singapore</t>
  </si>
  <si>
    <t>Solomon Islands</t>
  </si>
  <si>
    <t>Taiwan***</t>
  </si>
  <si>
    <t>Thailand</t>
  </si>
  <si>
    <t>Timor-Leste</t>
  </si>
  <si>
    <t>Tonga</t>
  </si>
  <si>
    <t>Tuvalu</t>
  </si>
  <si>
    <t>Vanuata</t>
  </si>
  <si>
    <t>Vietnam</t>
  </si>
  <si>
    <t>Samoa</t>
  </si>
  <si>
    <t>EAST ASIA AND PACIFIC - HISTORICAL TOTALS</t>
  </si>
  <si>
    <t>Teacher  Exchange or Seminars</t>
  </si>
  <si>
    <t>Study of the U.S. Study</t>
  </si>
  <si>
    <t xml:space="preserve">Total U .S. </t>
  </si>
  <si>
    <t>Column142</t>
  </si>
  <si>
    <t>Hong Kong</t>
  </si>
  <si>
    <t>0</t>
  </si>
  <si>
    <t>3</t>
  </si>
  <si>
    <t>EUROPE AND EURASIA</t>
  </si>
  <si>
    <t>GRANTS TO FOREIGN NATIONALS ACADEMIC YEAR 2018-2019</t>
  </si>
  <si>
    <t>GRANTS TO U.S. CITIZENS ACADEMIC YEAR 2018-2019</t>
  </si>
  <si>
    <t xml:space="preserve">Total Foreign </t>
  </si>
  <si>
    <t>Column22</t>
  </si>
  <si>
    <t>Column92</t>
  </si>
  <si>
    <t>Albania</t>
  </si>
  <si>
    <t>Andorra</t>
  </si>
  <si>
    <t>Armenia**</t>
  </si>
  <si>
    <t>Austria</t>
  </si>
  <si>
    <t>Azerbaijan**</t>
  </si>
  <si>
    <t>Belarus**</t>
  </si>
  <si>
    <t>Belgium</t>
  </si>
  <si>
    <t>Bosnia and Herzegovina</t>
  </si>
  <si>
    <t>Bulgaria</t>
  </si>
  <si>
    <t>Croatia</t>
  </si>
  <si>
    <t>Cyprus</t>
  </si>
  <si>
    <t>Czech Republic</t>
  </si>
  <si>
    <t>Denmark</t>
  </si>
  <si>
    <t>Estonia</t>
  </si>
  <si>
    <t xml:space="preserve"> European Union</t>
  </si>
  <si>
    <t>Finland</t>
  </si>
  <si>
    <t>France</t>
  </si>
  <si>
    <t>Georgia**</t>
  </si>
  <si>
    <t>Germany</t>
  </si>
  <si>
    <t>Greece</t>
  </si>
  <si>
    <t>Hungary</t>
  </si>
  <si>
    <t>Iceland</t>
  </si>
  <si>
    <t>Ireland</t>
  </si>
  <si>
    <t>Italy</t>
  </si>
  <si>
    <t>Kosovo, Republic of</t>
  </si>
  <si>
    <t>Latvia</t>
  </si>
  <si>
    <t>Liechtenstein</t>
  </si>
  <si>
    <t>Lithuania</t>
  </si>
  <si>
    <t>Luxembourg</t>
  </si>
  <si>
    <t>Macedonia</t>
  </si>
  <si>
    <t>Malta</t>
  </si>
  <si>
    <t>Moldova**</t>
  </si>
  <si>
    <t>Montenegro</t>
  </si>
  <si>
    <t>Netherlands</t>
  </si>
  <si>
    <t>Norway</t>
  </si>
  <si>
    <t>Poland</t>
  </si>
  <si>
    <t>Portugal</t>
  </si>
  <si>
    <t>Romania</t>
  </si>
  <si>
    <t>Russia**</t>
  </si>
  <si>
    <t>Serbia</t>
  </si>
  <si>
    <t>Slovakia</t>
  </si>
  <si>
    <t>Slovenia</t>
  </si>
  <si>
    <t>Spain</t>
  </si>
  <si>
    <t>Sweden</t>
  </si>
  <si>
    <t>Switzerland</t>
  </si>
  <si>
    <t>Turkey</t>
  </si>
  <si>
    <t>Ukraine**</t>
  </si>
  <si>
    <t>United Kingdom</t>
  </si>
  <si>
    <t>Grants to Foreign Nationals Historical Total Academic Years 1949-2019</t>
  </si>
  <si>
    <t>Grants to U.S. Citizens Historical Total Academic Years 1949-2019</t>
  </si>
  <si>
    <t xml:space="preserve"> Scholars******</t>
  </si>
  <si>
    <t>Teacher Exchange or Seminar</t>
  </si>
  <si>
    <t>Practical Experience or Training</t>
  </si>
  <si>
    <t xml:space="preserve">Study in the U.S. </t>
  </si>
  <si>
    <t>Scholars******</t>
  </si>
  <si>
    <t>Teacher Exchanage or Seminar</t>
  </si>
  <si>
    <t>Column19</t>
  </si>
  <si>
    <t>Column21</t>
  </si>
  <si>
    <t>Column23</t>
  </si>
  <si>
    <t>Column25</t>
  </si>
  <si>
    <t>Bosnia &amp; Herzegovina</t>
  </si>
  <si>
    <t>Czechoslovakia***</t>
  </si>
  <si>
    <t>European Union</t>
  </si>
  <si>
    <t>Gibraltar</t>
  </si>
  <si>
    <t>Kosovo</t>
  </si>
  <si>
    <t>Serbia and Montenegro</t>
  </si>
  <si>
    <t>USSR*****</t>
  </si>
  <si>
    <t>Yugoslavia****</t>
  </si>
  <si>
    <t>Multicountry****</t>
  </si>
  <si>
    <t xml:space="preserve">Notes: No data was provided for programs "Pratical Experience" and "Study of the US"  for the Historical data section. Exisiting numbers were left unchanged and included in new totals. </t>
  </si>
  <si>
    <t xml:space="preserve">Formulas were added in the bottoms of each column and end of rows to auto-sum numbers. </t>
  </si>
  <si>
    <t xml:space="preserve">For Academic Year 18-19 Greenland had 1 US student. Greenland is not included in AY 18-19 table above nor in the historical table. </t>
  </si>
  <si>
    <t>NEAR EAST ASIA</t>
  </si>
  <si>
    <t>Country or Locale2</t>
  </si>
  <si>
    <t xml:space="preserve"> Scholars****</t>
  </si>
  <si>
    <t>Teacher Exchange or Seminars3</t>
  </si>
  <si>
    <t>Algeria</t>
  </si>
  <si>
    <t>Bahrain</t>
  </si>
  <si>
    <t>Egypt</t>
  </si>
  <si>
    <t>Iran**</t>
  </si>
  <si>
    <t>Iraq</t>
  </si>
  <si>
    <t>Israel</t>
  </si>
  <si>
    <t>Jordan</t>
  </si>
  <si>
    <t>Kuwait</t>
  </si>
  <si>
    <t>Lebanon</t>
  </si>
  <si>
    <t>Libya</t>
  </si>
  <si>
    <t>Morocco</t>
  </si>
  <si>
    <t>Oman</t>
  </si>
  <si>
    <t>Qatar</t>
  </si>
  <si>
    <t>Saudi Arabia</t>
  </si>
  <si>
    <t>Syria</t>
  </si>
  <si>
    <t>Tunisia</t>
  </si>
  <si>
    <t>United Arab Emirates</t>
  </si>
  <si>
    <t>West Bank &amp; Gaza Strip</t>
  </si>
  <si>
    <t>Yemen</t>
  </si>
  <si>
    <t>NEAR EAST ASIA - HISTORICAL TOTALS</t>
  </si>
  <si>
    <t>GRANTS TO FOREIGN NATIONALS ACADEMIC YEARS 1949-2019</t>
  </si>
  <si>
    <t>GRANTS TO U.S. CITIZENS ACADEMIC YEARS 1949-2019</t>
  </si>
  <si>
    <t>West Bank &amp; Gaza</t>
  </si>
  <si>
    <t>Iran</t>
  </si>
  <si>
    <t xml:space="preserve">Notes: No data was provided for columns 4, 5, 8, 9, 14, 15 under the Historical data section. Exisiting numbers were retained and included in new totals. </t>
  </si>
  <si>
    <t xml:space="preserve">Formulas were added to the ends of each column and row to auto-sum the entered numbers. </t>
  </si>
  <si>
    <t>SOUTH AND CENTRAL ASIA***</t>
  </si>
  <si>
    <t>Scholars*****</t>
  </si>
  <si>
    <t>Students*3</t>
  </si>
  <si>
    <t xml:space="preserve"> Scholars*****</t>
  </si>
  <si>
    <t>Teacher Exchange or Seminars4</t>
  </si>
  <si>
    <t>Afghanistan****</t>
  </si>
  <si>
    <t>Afghanistan</t>
  </si>
  <si>
    <t>Bangladesh</t>
  </si>
  <si>
    <t>Bhutan</t>
  </si>
  <si>
    <t>India</t>
  </si>
  <si>
    <t>Kazakhstan**</t>
  </si>
  <si>
    <t>Kazakhstan</t>
  </si>
  <si>
    <t>Kyrgyzstan**</t>
  </si>
  <si>
    <t>Kyrgyzstan</t>
  </si>
  <si>
    <t>Maldives</t>
  </si>
  <si>
    <t>MultiCountry</t>
  </si>
  <si>
    <t>Nepal</t>
  </si>
  <si>
    <t>Pakistan ****</t>
  </si>
  <si>
    <t>Pakistan</t>
  </si>
  <si>
    <t>Sri Lanka</t>
  </si>
  <si>
    <t>Tajikistan</t>
  </si>
  <si>
    <t>Turkmenistan</t>
  </si>
  <si>
    <t>Uzbekistan</t>
  </si>
  <si>
    <t>SOUTH AND CENTRAL ASIA - HISTORICAL TOTALS***</t>
  </si>
  <si>
    <t>Practical Experience and Training</t>
  </si>
  <si>
    <t>Tajikistan**</t>
  </si>
  <si>
    <t>Turkmenistan**</t>
  </si>
  <si>
    <t>Uzbekistan**</t>
  </si>
  <si>
    <t>WESTERN HEMISPHERE</t>
  </si>
  <si>
    <t>Scholars**</t>
  </si>
  <si>
    <t>Scholars**4</t>
  </si>
  <si>
    <t>Teacher Exchange or Seminars5</t>
  </si>
  <si>
    <t>Total  U.S. and Foreign</t>
  </si>
  <si>
    <t>Anguilla</t>
  </si>
  <si>
    <t>Anguila</t>
  </si>
  <si>
    <t>Antigua and Barbuda</t>
  </si>
  <si>
    <t>Argentina</t>
  </si>
  <si>
    <t>Bahamas</t>
  </si>
  <si>
    <t>Barbados</t>
  </si>
  <si>
    <t>Belize</t>
  </si>
  <si>
    <t>Bolivia</t>
  </si>
  <si>
    <t>Brazil</t>
  </si>
  <si>
    <t>Canada</t>
  </si>
  <si>
    <t>Chile</t>
  </si>
  <si>
    <t>Colombia</t>
  </si>
  <si>
    <t>Costa Rica</t>
  </si>
  <si>
    <t>Cuba</t>
  </si>
  <si>
    <t>Dominica</t>
  </si>
  <si>
    <t>Dominican Republic</t>
  </si>
  <si>
    <t>Ecuador</t>
  </si>
  <si>
    <t>El Salvador</t>
  </si>
  <si>
    <t>French Guiana</t>
  </si>
  <si>
    <t>Guatemala</t>
  </si>
  <si>
    <t>Guyana</t>
  </si>
  <si>
    <t>Haiti</t>
  </si>
  <si>
    <t>Honduras</t>
  </si>
  <si>
    <t>Jamaica</t>
  </si>
  <si>
    <t>Mexico</t>
  </si>
  <si>
    <t>Netherlands Antilles</t>
  </si>
  <si>
    <t>Netherland Antilles</t>
  </si>
  <si>
    <t>Nicaragua</t>
  </si>
  <si>
    <t>Panama</t>
  </si>
  <si>
    <t>Paraguay</t>
  </si>
  <si>
    <t>Peru</t>
  </si>
  <si>
    <t>Saint Kitts and Nevis</t>
  </si>
  <si>
    <t>Saint Vincent and the Grenadines</t>
  </si>
  <si>
    <t>St. Lucia</t>
  </si>
  <si>
    <t>Suriname</t>
  </si>
  <si>
    <t>Trinidad and Tobago</t>
  </si>
  <si>
    <t>Uruguay</t>
  </si>
  <si>
    <t>Venezuela</t>
  </si>
  <si>
    <t>Grenada</t>
  </si>
  <si>
    <t>Scholars*6</t>
  </si>
  <si>
    <t>Scholars*7</t>
  </si>
  <si>
    <t>Column 13</t>
  </si>
  <si>
    <t>Column 14</t>
  </si>
  <si>
    <t>Column 15</t>
  </si>
  <si>
    <t>Nevis and St. Kitts</t>
  </si>
  <si>
    <t>St. Vincent and the Grenadines</t>
  </si>
  <si>
    <t>Trinidad &amp; Tobago</t>
  </si>
  <si>
    <t xml:space="preserve">Notes: No data was provided in the Historical data section for columns 4, 5, 8, 9, 14, 15. Exisitng numbers were retained and added to new subtotals. </t>
  </si>
  <si>
    <t xml:space="preserve">Formulas were added to the ends of each column and row to auto-sum the numbers. </t>
  </si>
  <si>
    <t>FULBRIGHT GRANTS</t>
  </si>
  <si>
    <t>Administered by the U.S. Department of State</t>
  </si>
  <si>
    <t>Region</t>
  </si>
  <si>
    <t>AF</t>
  </si>
  <si>
    <t>EAP</t>
  </si>
  <si>
    <t>EUR</t>
  </si>
  <si>
    <t>NEA</t>
  </si>
  <si>
    <t>SCA</t>
  </si>
  <si>
    <t>WHA</t>
  </si>
  <si>
    <t>Totals</t>
  </si>
  <si>
    <t>AF-Africa;     EAP-East Asia Pacific;     EUR-Europe;     NEA-Near East;     SCA-South and Central Asia;     WHA-Western Hemisphere</t>
  </si>
  <si>
    <t>Grants reported are those awarded to individuals under the oversight of the FFSB.</t>
  </si>
  <si>
    <t>** This number includes both research and lecturing scholars.</t>
  </si>
  <si>
    <t>FULBRIGHT GRANTS - HISTORICAL</t>
  </si>
  <si>
    <t>Grants reported are those awarded to individuals under the oversight of the FFSB</t>
  </si>
  <si>
    <t>* This number includes new and renewal grants where applicable</t>
  </si>
  <si>
    <t>** This number includes both research and lecturing scholars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</si>
</sst>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</font>
    <font>
      <sz val="11"/>
      <color theme="1"/>
      <name val="Arial"/>
    </font>
    <font>
      <sz val="1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 tint="0.59999389629810485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0.5999938962981048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1">
    <xf numFmtId="0" fontId="0" fillId="0" borderId="0" xfId="0"/>
    <xf numFmtId="0" fontId="1" fillId="2" borderId="0" xfId="1" applyBorder="1"/>
    <xf numFmtId="0" fontId="0" fillId="0" borderId="1" xfId="0" applyBorder="1"/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2" xfId="0" applyFont="1" applyBorder="1"/>
    <xf numFmtId="0" fontId="7" fillId="0" borderId="1" xfId="0" applyFont="1" applyBorder="1" applyAlignment="1">
      <alignment horizontal="right"/>
    </xf>
    <xf numFmtId="0" fontId="2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6" fillId="5" borderId="17" xfId="1" applyFont="1" applyFill="1" applyBorder="1" applyAlignment="1">
      <alignment horizontal="left"/>
    </xf>
    <xf numFmtId="0" fontId="7" fillId="5" borderId="18" xfId="1" applyFont="1" applyFill="1" applyBorder="1" applyAlignment="1">
      <alignment horizontal="right"/>
    </xf>
    <xf numFmtId="0" fontId="7" fillId="5" borderId="19" xfId="1" applyFont="1" applyFill="1" applyBorder="1" applyAlignment="1">
      <alignment horizontal="right"/>
    </xf>
    <xf numFmtId="0" fontId="6" fillId="5" borderId="20" xfId="1" applyFont="1" applyFill="1" applyBorder="1" applyAlignment="1">
      <alignment horizontal="left"/>
    </xf>
    <xf numFmtId="0" fontId="7" fillId="5" borderId="21" xfId="1" applyFont="1" applyFill="1" applyBorder="1" applyAlignment="1">
      <alignment horizontal="right"/>
    </xf>
    <xf numFmtId="37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/>
    <xf numFmtId="0" fontId="0" fillId="0" borderId="31" xfId="0" applyBorder="1"/>
    <xf numFmtId="0" fontId="0" fillId="0" borderId="29" xfId="0" applyBorder="1"/>
    <xf numFmtId="0" fontId="0" fillId="0" borderId="26" xfId="0" applyBorder="1"/>
    <xf numFmtId="0" fontId="0" fillId="0" borderId="24" xfId="0" applyBorder="1"/>
    <xf numFmtId="0" fontId="0" fillId="0" borderId="23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2" fillId="0" borderId="31" xfId="0" applyFont="1" applyBorder="1"/>
    <xf numFmtId="0" fontId="2" fillId="0" borderId="21" xfId="0" applyFont="1" applyBorder="1"/>
    <xf numFmtId="0" fontId="2" fillId="0" borderId="28" xfId="0" applyFont="1" applyBorder="1"/>
    <xf numFmtId="0" fontId="2" fillId="0" borderId="30" xfId="0" applyFont="1" applyBorder="1"/>
    <xf numFmtId="0" fontId="0" fillId="0" borderId="21" xfId="0" applyBorder="1"/>
    <xf numFmtId="0" fontId="2" fillId="0" borderId="24" xfId="0" applyFont="1" applyBorder="1"/>
    <xf numFmtId="0" fontId="1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25" xfId="0" applyFill="1" applyBorder="1" applyAlignment="1">
      <alignment horizontal="center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6" borderId="23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2" fillId="6" borderId="29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</cellXfs>
  <cellStyles count="2">
    <cellStyle name="20% - Accent1" xfId="1" builtinId="30"/>
    <cellStyle name="Normal" xfId="0" builtinId="0"/>
  </cellStyles>
  <dxfs count="23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e31411" displayName="Table31411" ref="B9:M60" totalsRowShown="0" tableBorderDxfId="231">
  <tableColumns count="12">
    <tableColumn id="1" xr3:uid="{00000000-0010-0000-0000-000001000000}" name="Column1" dataDxfId="230"/>
    <tableColumn id="2" xr3:uid="{00000000-0010-0000-0000-000002000000}" name="Column2" dataDxfId="229"/>
    <tableColumn id="15" xr3:uid="{00000000-0010-0000-0000-00000F000000}" name="Column32" dataDxfId="228">
      <calculatedColumnFormula>SUM(#REF!+#REF!)</calculatedColumnFormula>
    </tableColumn>
    <tableColumn id="5" xr3:uid="{00000000-0010-0000-0000-000005000000}" name="Column5" dataDxfId="227"/>
    <tableColumn id="6" xr3:uid="{00000000-0010-0000-0000-000006000000}" name="Column6" dataDxfId="226"/>
    <tableColumn id="7" xr3:uid="{00000000-0010-0000-0000-000007000000}" name="Column7" dataDxfId="225">
      <calculatedColumnFormula>SUM(Table31411[[#This Row],[Column2]:[Column6]])</calculatedColumnFormula>
    </tableColumn>
    <tableColumn id="8" xr3:uid="{00000000-0010-0000-0000-000008000000}" name="Column8" dataDxfId="224"/>
    <tableColumn id="9" xr3:uid="{00000000-0010-0000-0000-000009000000}" name="Column9" dataDxfId="223"/>
    <tableColumn id="17" xr3:uid="{00000000-0010-0000-0000-000011000000}" name="Column102" dataDxfId="222"/>
    <tableColumn id="12" xr3:uid="{00000000-0010-0000-0000-00000C000000}" name="Column12" dataDxfId="221"/>
    <tableColumn id="13" xr3:uid="{00000000-0010-0000-0000-00000D000000}" name="Column13" dataDxfId="220">
      <calculatedColumnFormula>SUM(Table31411[[#This Row],[Column9]:[Column12]])</calculatedColumnFormula>
    </tableColumn>
    <tableColumn id="14" xr3:uid="{00000000-0010-0000-0000-00000E000000}" name="Column14" dataDxfId="219">
      <calculatedColumnFormula>SUM(Table31411[[#This Row],[Column13]]+Table31411[[#This Row],[Column7]])</calculatedColumnFormula>
    </tableColumn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9000000}" name="Table19" displayName="Table19" ref="A26:N44" totalsRowShown="0" headerRowDxfId="55" headerRowBorderDxfId="54" tableBorderDxfId="53" totalsRowBorderDxfId="52">
  <autoFilter ref="A26:N44" xr:uid="{00000000-0009-0000-0100-000013000000}"/>
  <tableColumns count="14">
    <tableColumn id="1" xr3:uid="{00000000-0010-0000-0900-000001000000}" name="Column1" dataDxfId="51"/>
    <tableColumn id="2" xr3:uid="{00000000-0010-0000-0900-000002000000}" name="Column2" dataDxfId="50"/>
    <tableColumn id="3" xr3:uid="{00000000-0010-0000-0900-000003000000}" name="Column3" dataDxfId="49"/>
    <tableColumn id="4" xr3:uid="{00000000-0010-0000-0900-000004000000}" name="Column4" dataDxfId="48"/>
    <tableColumn id="5" xr3:uid="{00000000-0010-0000-0900-000005000000}" name="Column5" dataDxfId="47"/>
    <tableColumn id="6" xr3:uid="{00000000-0010-0000-0900-000006000000}" name="Column6" dataDxfId="46"/>
    <tableColumn id="7" xr3:uid="{00000000-0010-0000-0900-000007000000}" name="Column7" dataDxfId="45"/>
    <tableColumn id="8" xr3:uid="{00000000-0010-0000-0900-000008000000}" name="Column8" dataDxfId="44"/>
    <tableColumn id="9" xr3:uid="{00000000-0010-0000-0900-000009000000}" name="Column9" dataDxfId="43"/>
    <tableColumn id="10" xr3:uid="{00000000-0010-0000-0900-00000A000000}" name="Column10" dataDxfId="42"/>
    <tableColumn id="11" xr3:uid="{00000000-0010-0000-0900-00000B000000}" name="Column11" dataDxfId="41"/>
    <tableColumn id="14" xr3:uid="{00000000-0010-0000-0900-00000E000000}" name="Column14" dataDxfId="40"/>
    <tableColumn id="17" xr3:uid="{00000000-0010-0000-0900-000011000000}" name="Column17" dataDxfId="39"/>
    <tableColumn id="18" xr3:uid="{00000000-0010-0000-0900-000012000000}" name="Column18" dataDxfId="38"/>
  </tableColumns>
  <tableStyleInfo name="TableStyleMedium2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A000000}" name="Table21" displayName="Table21" ref="A4:L45" totalsRowShown="0" headerRowDxfId="37" headerRowBorderDxfId="36" tableBorderDxfId="35" totalsRowBorderDxfId="34">
  <autoFilter ref="A4:L45" xr:uid="{00000000-0009-0000-0100-000015000000}"/>
  <tableColumns count="12">
    <tableColumn id="1" xr3:uid="{00000000-0010-0000-0A00-000001000000}" name="Country or Locale" dataDxfId="33"/>
    <tableColumn id="2" xr3:uid="{00000000-0010-0000-0A00-000002000000}" name="Students*" dataDxfId="32"/>
    <tableColumn id="3" xr3:uid="{00000000-0010-0000-0A00-000003000000}" name="Scholars**" dataDxfId="31"/>
    <tableColumn id="4" xr3:uid="{00000000-0010-0000-0A00-000004000000}" name="Teacher Exchange or Seminars" dataDxfId="30"/>
    <tableColumn id="5" xr3:uid="{00000000-0010-0000-0A00-000005000000}" name="Hubert H. Humphrey Fellows" dataDxfId="29"/>
    <tableColumn id="6" xr3:uid="{00000000-0010-0000-0A00-000006000000}" name="Total Foreign" dataDxfId="28"/>
    <tableColumn id="7" xr3:uid="{00000000-0010-0000-0A00-000007000000}" name="Country or Locale2" dataDxfId="27"/>
    <tableColumn id="8" xr3:uid="{00000000-0010-0000-0A00-000008000000}" name="Students*3" dataDxfId="26"/>
    <tableColumn id="9" xr3:uid="{00000000-0010-0000-0A00-000009000000}" name="Scholars**4" dataDxfId="25"/>
    <tableColumn id="10" xr3:uid="{00000000-0010-0000-0A00-00000A000000}" name="Teacher Exchange or Seminars5" dataDxfId="24"/>
    <tableColumn id="11" xr3:uid="{00000000-0010-0000-0A00-00000B000000}" name="Total U.S. " dataDxfId="23"/>
    <tableColumn id="12" xr3:uid="{00000000-0010-0000-0A00-00000C000000}" name="Total  U.S. and Foreign" dataDxfId="22"/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B000000}" name="Table22" displayName="Table22" ref="A51:R93" totalsRowShown="0" headerRowDxfId="21" headerRowBorderDxfId="20" tableBorderDxfId="19" totalsRowBorderDxfId="18">
  <autoFilter ref="A51:R93" xr:uid="{00000000-0009-0000-0100-000016000000}"/>
  <tableColumns count="18">
    <tableColumn id="1" xr3:uid="{00000000-0010-0000-0B00-000001000000}" name="Column1" dataDxfId="17"/>
    <tableColumn id="2" xr3:uid="{00000000-0010-0000-0B00-000002000000}" name="Column2" dataDxfId="16"/>
    <tableColumn id="3" xr3:uid="{00000000-0010-0000-0B00-000003000000}" name="Column3" dataDxfId="15"/>
    <tableColumn id="4" xr3:uid="{00000000-0010-0000-0B00-000004000000}" name="Column4" dataDxfId="14"/>
    <tableColumn id="5" xr3:uid="{00000000-0010-0000-0B00-000005000000}" name="Column5" dataDxfId="13"/>
    <tableColumn id="6" xr3:uid="{00000000-0010-0000-0B00-000006000000}" name="Column6" dataDxfId="12"/>
    <tableColumn id="7" xr3:uid="{00000000-0010-0000-0B00-000007000000}" name="Column7" dataDxfId="11"/>
    <tableColumn id="8" xr3:uid="{00000000-0010-0000-0B00-000008000000}" name="Column8" dataDxfId="10"/>
    <tableColumn id="9" xr3:uid="{00000000-0010-0000-0B00-000009000000}" name="Column9" dataDxfId="9"/>
    <tableColumn id="10" xr3:uid="{00000000-0010-0000-0B00-00000A000000}" name="Column10" dataDxfId="8"/>
    <tableColumn id="11" xr3:uid="{00000000-0010-0000-0B00-00000B000000}" name="Column11" dataDxfId="7"/>
    <tableColumn id="12" xr3:uid="{00000000-0010-0000-0B00-00000C000000}" name="Column12" dataDxfId="6"/>
    <tableColumn id="13" xr3:uid="{00000000-0010-0000-0B00-00000D000000}" name="Column13" dataDxfId="5"/>
    <tableColumn id="14" xr3:uid="{00000000-0010-0000-0B00-00000E000000}" name="Column14" dataDxfId="4"/>
    <tableColumn id="15" xr3:uid="{00000000-0010-0000-0B00-00000F000000}" name="Column15" dataDxfId="3"/>
    <tableColumn id="16" xr3:uid="{00000000-0010-0000-0B00-000010000000}" name="Column16" dataDxfId="2"/>
    <tableColumn id="17" xr3:uid="{00000000-0010-0000-0B00-000011000000}" name="Column17" dataDxfId="1"/>
    <tableColumn id="18" xr3:uid="{00000000-0010-0000-0B00-000012000000}" name="Column18" dataDxfId="0"/>
  </tableColumns>
  <tableStyleInfo name="TableStyleMedium2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11" displayName="Table11" ref="A75:R127" totalsRowShown="0" headerRowDxfId="218" dataDxfId="216" headerRowBorderDxfId="217" tableBorderDxfId="215" totalsRowBorderDxfId="214">
  <autoFilter ref="A75:R127" xr:uid="{00000000-0009-0000-0100-00000B000000}"/>
  <tableColumns count="18">
    <tableColumn id="1" xr3:uid="{00000000-0010-0000-0100-000001000000}" name="Column1" dataDxfId="213"/>
    <tableColumn id="2" xr3:uid="{00000000-0010-0000-0100-000002000000}" name="Column2" dataDxfId="212"/>
    <tableColumn id="3" xr3:uid="{00000000-0010-0000-0100-000003000000}" name="Column3" dataDxfId="211"/>
    <tableColumn id="4" xr3:uid="{00000000-0010-0000-0100-000004000000}" name="Column4" dataDxfId="210"/>
    <tableColumn id="5" xr3:uid="{00000000-0010-0000-0100-000005000000}" name="Column5" dataDxfId="209"/>
    <tableColumn id="6" xr3:uid="{00000000-0010-0000-0100-000006000000}" name="Column6" dataDxfId="208"/>
    <tableColumn id="7" xr3:uid="{00000000-0010-0000-0100-000007000000}" name="Column7" dataDxfId="207"/>
    <tableColumn id="8" xr3:uid="{00000000-0010-0000-0100-000008000000}" name="Column8" dataDxfId="206"/>
    <tableColumn id="9" xr3:uid="{00000000-0010-0000-0100-000009000000}" name="Column9" dataDxfId="205"/>
    <tableColumn id="10" xr3:uid="{00000000-0010-0000-0100-00000A000000}" name="Column10" dataDxfId="204"/>
    <tableColumn id="11" xr3:uid="{00000000-0010-0000-0100-00000B000000}" name="Column11" dataDxfId="203"/>
    <tableColumn id="12" xr3:uid="{00000000-0010-0000-0100-00000C000000}" name="Column12" dataDxfId="202"/>
    <tableColumn id="13" xr3:uid="{00000000-0010-0000-0100-00000D000000}" name="Column13" dataDxfId="201"/>
    <tableColumn id="14" xr3:uid="{00000000-0010-0000-0100-00000E000000}" name="Column14" dataDxfId="200"/>
    <tableColumn id="15" xr3:uid="{00000000-0010-0000-0100-00000F000000}" name="Column15" dataDxfId="199"/>
    <tableColumn id="16" xr3:uid="{00000000-0010-0000-0100-000010000000}" name="Column16" dataDxfId="198"/>
    <tableColumn id="17" xr3:uid="{00000000-0010-0000-0100-000011000000}" name="Column17" dataDxfId="197"/>
    <tableColumn id="18" xr3:uid="{00000000-0010-0000-0100-000012000000}" name="Column18" dataDxfId="196"/>
  </tableColumns>
  <tableStyleInfo name="TableStyleMedium2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Table12" displayName="Table12" ref="A6:L37" totalsRowShown="0" headerRowDxfId="195" headerRowBorderDxfId="194" tableBorderDxfId="193" totalsRowBorderDxfId="192">
  <autoFilter ref="A6:L37" xr:uid="{00000000-0009-0000-0100-00000C000000}"/>
  <tableColumns count="12">
    <tableColumn id="1" xr3:uid="{00000000-0010-0000-0200-000001000000}" name="Column1" dataDxfId="191"/>
    <tableColumn id="2" xr3:uid="{00000000-0010-0000-0200-000002000000}" name="Column2" dataDxfId="190"/>
    <tableColumn id="3" xr3:uid="{00000000-0010-0000-0200-000003000000}" name="Column3" dataDxfId="189"/>
    <tableColumn id="4" xr3:uid="{00000000-0010-0000-0200-000004000000}" name="Column4" dataDxfId="188"/>
    <tableColumn id="5" xr3:uid="{00000000-0010-0000-0200-000005000000}" name="Column5" dataDxfId="187"/>
    <tableColumn id="6" xr3:uid="{00000000-0010-0000-0200-000006000000}" name="Column6" dataDxfId="186"/>
    <tableColumn id="7" xr3:uid="{00000000-0010-0000-0200-000007000000}" name="Column7" dataDxfId="185"/>
    <tableColumn id="8" xr3:uid="{00000000-0010-0000-0200-000008000000}" name="Column8" dataDxfId="184"/>
    <tableColumn id="9" xr3:uid="{00000000-0010-0000-0200-000009000000}" name="Column9" dataDxfId="183"/>
    <tableColumn id="10" xr3:uid="{00000000-0010-0000-0200-00000A000000}" name="Column10" dataDxfId="182"/>
    <tableColumn id="11" xr3:uid="{00000000-0010-0000-0200-00000B000000}" name="Column11" dataDxfId="181"/>
    <tableColumn id="12" xr3:uid="{00000000-0010-0000-0200-00000C000000}" name="Column12" dataDxfId="180"/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46:R77" totalsRowShown="0" headerRowDxfId="179" headerRowBorderDxfId="178" tableBorderDxfId="177" totalsRowBorderDxfId="176">
  <autoFilter ref="A46:R77" xr:uid="{00000000-0009-0000-0100-00000D000000}"/>
  <tableColumns count="18">
    <tableColumn id="1" xr3:uid="{00000000-0010-0000-0300-000001000000}" name="Column1" dataDxfId="175"/>
    <tableColumn id="2" xr3:uid="{00000000-0010-0000-0300-000002000000}" name="Column2" dataDxfId="174"/>
    <tableColumn id="3" xr3:uid="{00000000-0010-0000-0300-000003000000}" name="Column3" dataDxfId="173"/>
    <tableColumn id="4" xr3:uid="{00000000-0010-0000-0300-000004000000}" name="Column4" dataDxfId="172"/>
    <tableColumn id="5" xr3:uid="{00000000-0010-0000-0300-000005000000}" name="Column5" dataDxfId="171"/>
    <tableColumn id="6" xr3:uid="{00000000-0010-0000-0300-000006000000}" name="Column6" dataDxfId="170"/>
    <tableColumn id="7" xr3:uid="{00000000-0010-0000-0300-000007000000}" name="Column7" dataDxfId="169"/>
    <tableColumn id="8" xr3:uid="{00000000-0010-0000-0300-000008000000}" name="Column8" dataDxfId="168"/>
    <tableColumn id="9" xr3:uid="{00000000-0010-0000-0300-000009000000}" name="Column9" dataDxfId="167"/>
    <tableColumn id="10" xr3:uid="{00000000-0010-0000-0300-00000A000000}" name="Column10" dataDxfId="166"/>
    <tableColumn id="11" xr3:uid="{00000000-0010-0000-0300-00000B000000}" name="Column11" dataDxfId="165"/>
    <tableColumn id="12" xr3:uid="{00000000-0010-0000-0300-00000C000000}" name="Column12" dataDxfId="164"/>
    <tableColumn id="13" xr3:uid="{00000000-0010-0000-0300-00000D000000}" name="Column13" dataDxfId="163"/>
    <tableColumn id="14" xr3:uid="{00000000-0010-0000-0300-00000E000000}" name="Column14" dataDxfId="162"/>
    <tableColumn id="15" xr3:uid="{00000000-0010-0000-0300-00000F000000}" name="Column142" dataDxfId="161"/>
    <tableColumn id="16" xr3:uid="{00000000-0010-0000-0300-000010000000}" name="Column15" dataDxfId="160"/>
    <tableColumn id="17" xr3:uid="{00000000-0010-0000-0300-000011000000}" name="Column16" dataDxfId="159"/>
    <tableColumn id="18" xr3:uid="{00000000-0010-0000-0300-000012000000}" name="Column17" dataDxfId="158"/>
  </tableColumns>
  <tableStyleInfo name="TableStyleMedium2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le14" displayName="Table14" ref="A7:L56" totalsRowShown="0" headerRowDxfId="157" headerRowBorderDxfId="156" tableBorderDxfId="155" totalsRowBorderDxfId="154">
  <autoFilter ref="A7:L56" xr:uid="{00000000-0009-0000-0100-00000E000000}"/>
  <tableColumns count="12">
    <tableColumn id="1" xr3:uid="{00000000-0010-0000-0400-000001000000}" name="Column1" dataDxfId="153"/>
    <tableColumn id="2" xr3:uid="{00000000-0010-0000-0400-000002000000}" name="Column2" dataDxfId="152"/>
    <tableColumn id="3" xr3:uid="{00000000-0010-0000-0400-000003000000}" name="Column22" dataDxfId="151"/>
    <tableColumn id="4" xr3:uid="{00000000-0010-0000-0400-000004000000}" name="Column5" dataDxfId="150"/>
    <tableColumn id="5" xr3:uid="{00000000-0010-0000-0400-000005000000}" name="Column6" dataDxfId="149"/>
    <tableColumn id="6" xr3:uid="{00000000-0010-0000-0400-000006000000}" name="Column3" dataDxfId="148">
      <calculatedColumnFormula>SUM(Table14[[#This Row],[Column2]:[Column6]])</calculatedColumnFormula>
    </tableColumn>
    <tableColumn id="7" xr3:uid="{00000000-0010-0000-0400-000007000000}" name="Column8" dataDxfId="147"/>
    <tableColumn id="8" xr3:uid="{00000000-0010-0000-0400-000008000000}" name="Column9" dataDxfId="146"/>
    <tableColumn id="9" xr3:uid="{00000000-0010-0000-0400-000009000000}" name="Column92" dataDxfId="145"/>
    <tableColumn id="10" xr3:uid="{00000000-0010-0000-0400-00000A000000}" name="Column12" dataDxfId="144"/>
    <tableColumn id="11" xr3:uid="{00000000-0010-0000-0400-00000B000000}" name="Column13" dataDxfId="143">
      <calculatedColumnFormula>SUM(Table14[[#This Row],[Column9]:[Column12]])</calculatedColumnFormula>
    </tableColumn>
    <tableColumn id="12" xr3:uid="{00000000-0010-0000-0400-00000C000000}" name="Column14" dataDxfId="142">
      <calculatedColumnFormula>F8+K8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e15" displayName="Table15" ref="A65:N120" totalsRowShown="0" headerRowDxfId="141" headerRowBorderDxfId="140" tableBorderDxfId="139" totalsRowBorderDxfId="138">
  <autoFilter ref="A65:N120" xr:uid="{00000000-0009-0000-0100-00000F000000}"/>
  <tableColumns count="14">
    <tableColumn id="1" xr3:uid="{00000000-0010-0000-0500-000001000000}" name="Column1" dataDxfId="137" totalsRowDxfId="136"/>
    <tableColumn id="2" xr3:uid="{00000000-0010-0000-0500-000002000000}" name="Column2" dataDxfId="135" totalsRowDxfId="134"/>
    <tableColumn id="3" xr3:uid="{00000000-0010-0000-0500-000003000000}" name="Column4" dataDxfId="133" totalsRowDxfId="132"/>
    <tableColumn id="4" xr3:uid="{00000000-0010-0000-0500-000004000000}" name="Column8" dataDxfId="131" totalsRowDxfId="130"/>
    <tableColumn id="5" xr3:uid="{00000000-0010-0000-0500-000005000000}" name="Column10" dataDxfId="129" totalsRowDxfId="128"/>
    <tableColumn id="6" xr3:uid="{00000000-0010-0000-0500-000006000000}" name="Column11" dataDxfId="127" totalsRowDxfId="126"/>
    <tableColumn id="7" xr3:uid="{00000000-0010-0000-0500-000007000000}" name="Column12" dataDxfId="125" totalsRowDxfId="124"/>
    <tableColumn id="8" xr3:uid="{00000000-0010-0000-0500-000008000000}" name="Column13" dataDxfId="123" totalsRowDxfId="122"/>
    <tableColumn id="9" xr3:uid="{00000000-0010-0000-0500-000009000000}" name="Column14" dataDxfId="121" totalsRowDxfId="120"/>
    <tableColumn id="10" xr3:uid="{00000000-0010-0000-0500-00000A000000}" name="Column16" dataDxfId="119" totalsRowDxfId="118"/>
    <tableColumn id="11" xr3:uid="{00000000-0010-0000-0500-00000B000000}" name="Column19" dataDxfId="117" totalsRowDxfId="116"/>
    <tableColumn id="13" xr3:uid="{00000000-0010-0000-0500-00000D000000}" name="Column21" dataDxfId="115" totalsRowDxfId="114"/>
    <tableColumn id="15" xr3:uid="{00000000-0010-0000-0500-00000F000000}" name="Column23" dataDxfId="113" totalsRowDxfId="112"/>
    <tableColumn id="17" xr3:uid="{00000000-0010-0000-0500-000011000000}" name="Column25" dataDxfId="111" totalsRowDxfId="110">
      <calculatedColumnFormula>Table15[[#This Row],[Column13]]+Table15[[#This Row],[Column23]]</calculatedColumnFormula>
    </tableColumn>
  </tableColumns>
  <tableStyleInfo name="TableStyleMedium2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le16" displayName="Table16" ref="A5:L26" totalsRowShown="0" headerRowDxfId="109" headerRowBorderDxfId="108" tableBorderDxfId="107" totalsRowBorderDxfId="106">
  <autoFilter ref="A5:L26" xr:uid="{00000000-0009-0000-0100-000010000000}"/>
  <tableColumns count="12">
    <tableColumn id="1" xr3:uid="{00000000-0010-0000-0600-000001000000}" name="Country or Locale" dataDxfId="105"/>
    <tableColumn id="2" xr3:uid="{00000000-0010-0000-0600-000002000000}" name="Students*" dataDxfId="104"/>
    <tableColumn id="3" xr3:uid="{00000000-0010-0000-0600-000003000000}" name="Scholars****" dataDxfId="103"/>
    <tableColumn id="4" xr3:uid="{00000000-0010-0000-0600-000004000000}" name="Teacher Exchange or Seminars" dataDxfId="102"/>
    <tableColumn id="5" xr3:uid="{00000000-0010-0000-0600-000005000000}" name="Hubert H. Humphrey Fellows" dataDxfId="101"/>
    <tableColumn id="6" xr3:uid="{00000000-0010-0000-0600-000006000000}" name="Total Foreign" dataDxfId="100"/>
    <tableColumn id="7" xr3:uid="{00000000-0010-0000-0600-000007000000}" name="Country or Locale2" dataDxfId="99"/>
    <tableColumn id="8" xr3:uid="{00000000-0010-0000-0600-000008000000}" name="Students" dataDxfId="98"/>
    <tableColumn id="9" xr3:uid="{00000000-0010-0000-0600-000009000000}" name=" Scholars****" dataDxfId="97"/>
    <tableColumn id="10" xr3:uid="{00000000-0010-0000-0600-00000A000000}" name="Teacher Exchange or Seminars3" dataDxfId="96"/>
    <tableColumn id="11" xr3:uid="{00000000-0010-0000-0600-00000B000000}" name="Total U.S. " dataDxfId="95"/>
    <tableColumn id="12" xr3:uid="{00000000-0010-0000-0600-00000C000000}" name="Total U.S. and Foreign" dataDxfId="94">
      <calculatedColumnFormula>Table16[[#This Row],[Total Foreign]]+Table16[[#This Row],[Total U.S. ]]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7000000}" name="Table17" displayName="Table17" ref="A33:R55" totalsRowShown="0" headerRowDxfId="93" headerRowBorderDxfId="92" tableBorderDxfId="91" totalsRowBorderDxfId="90">
  <autoFilter ref="A33:R55" xr:uid="{00000000-0009-0000-0100-000011000000}"/>
  <tableColumns count="18">
    <tableColumn id="1" xr3:uid="{00000000-0010-0000-0700-000001000000}" name="Column1" dataDxfId="89"/>
    <tableColumn id="2" xr3:uid="{00000000-0010-0000-0700-000002000000}" name="Column2" dataDxfId="88"/>
    <tableColumn id="3" xr3:uid="{00000000-0010-0000-0700-000003000000}" name="Column3" dataDxfId="87"/>
    <tableColumn id="4" xr3:uid="{00000000-0010-0000-0700-000004000000}" name="Column4" dataDxfId="86"/>
    <tableColumn id="5" xr3:uid="{00000000-0010-0000-0700-000005000000}" name="Column5" dataDxfId="85"/>
    <tableColumn id="6" xr3:uid="{00000000-0010-0000-0700-000006000000}" name="Column6" dataDxfId="84"/>
    <tableColumn id="7" xr3:uid="{00000000-0010-0000-0700-000007000000}" name="Column7" dataDxfId="83"/>
    <tableColumn id="8" xr3:uid="{00000000-0010-0000-0700-000008000000}" name="Column8" dataDxfId="82"/>
    <tableColumn id="9" xr3:uid="{00000000-0010-0000-0700-000009000000}" name="Column9" dataDxfId="81"/>
    <tableColumn id="10" xr3:uid="{00000000-0010-0000-0700-00000A000000}" name="Column10" dataDxfId="80"/>
    <tableColumn id="11" xr3:uid="{00000000-0010-0000-0700-00000B000000}" name="Column11" dataDxfId="79"/>
    <tableColumn id="12" xr3:uid="{00000000-0010-0000-0700-00000C000000}" name="Column12" dataDxfId="78"/>
    <tableColumn id="13" xr3:uid="{00000000-0010-0000-0700-00000D000000}" name="Column13" dataDxfId="77"/>
    <tableColumn id="14" xr3:uid="{00000000-0010-0000-0700-00000E000000}" name="Column14" dataDxfId="76"/>
    <tableColumn id="15" xr3:uid="{00000000-0010-0000-0700-00000F000000}" name="Column15" dataDxfId="75"/>
    <tableColumn id="16" xr3:uid="{00000000-0010-0000-0700-000010000000}" name="Column16" dataDxfId="74"/>
    <tableColumn id="17" xr3:uid="{00000000-0010-0000-0700-000011000000}" name="Column17" dataDxfId="73"/>
    <tableColumn id="18" xr3:uid="{00000000-0010-0000-0700-000012000000}" name="Column18" dataDxfId="72"/>
  </tableColumns>
  <tableStyleInfo name="TableStyleMedium2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8000000}" name="Table18" displayName="Table18" ref="A5:L20" totalsRowShown="0" headerRowDxfId="71" headerRowBorderDxfId="70" tableBorderDxfId="69" totalsRowBorderDxfId="68">
  <autoFilter ref="A5:L20" xr:uid="{00000000-0009-0000-0100-000012000000}"/>
  <tableColumns count="12">
    <tableColumn id="1" xr3:uid="{00000000-0010-0000-0800-000001000000}" name="Country or Locale" dataDxfId="67"/>
    <tableColumn id="2" xr3:uid="{00000000-0010-0000-0800-000002000000}" name="Students*" dataDxfId="66"/>
    <tableColumn id="3" xr3:uid="{00000000-0010-0000-0800-000003000000}" name="Scholars*****" dataDxfId="65"/>
    <tableColumn id="4" xr3:uid="{00000000-0010-0000-0800-000004000000}" name="Teacher Exchange or Seminars" dataDxfId="64"/>
    <tableColumn id="5" xr3:uid="{00000000-0010-0000-0800-000005000000}" name="Hubert H. Humphrey Fellows" dataDxfId="63"/>
    <tableColumn id="6" xr3:uid="{00000000-0010-0000-0800-000006000000}" name="Total Foreign" dataDxfId="62"/>
    <tableColumn id="7" xr3:uid="{00000000-0010-0000-0800-000007000000}" name="Country or Locale2" dataDxfId="61"/>
    <tableColumn id="8" xr3:uid="{00000000-0010-0000-0800-000008000000}" name="Students*3" dataDxfId="60"/>
    <tableColumn id="9" xr3:uid="{00000000-0010-0000-0800-000009000000}" name=" Scholars*****" dataDxfId="59"/>
    <tableColumn id="10" xr3:uid="{00000000-0010-0000-0800-00000A000000}" name="Teacher Exchange or Seminars4" dataDxfId="58"/>
    <tableColumn id="11" xr3:uid="{00000000-0010-0000-0800-00000B000000}" name="Total U.S. " dataDxfId="57"/>
    <tableColumn id="12" xr3:uid="{00000000-0010-0000-0800-00000C000000}" name="Total U.S. and Foreign" dataDxfId="56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7"/>
  <sheetViews>
    <sheetView tabSelected="1" topLeftCell="D42" zoomScale="60" zoomScaleNormal="60" workbookViewId="0">
      <selection activeCell="U91" sqref="U91"/>
    </sheetView>
  </sheetViews>
  <sheetFormatPr defaultRowHeight="14.4" x14ac:dyDescent="0.3"/>
  <cols>
    <col min="1" max="1" width="19.33203125" customWidth="1"/>
    <col min="2" max="2" width="32.44140625" customWidth="1"/>
    <col min="3" max="3" width="25.44140625" customWidth="1"/>
    <col min="4" max="4" width="26.109375" customWidth="1"/>
    <col min="5" max="5" width="21.88671875" customWidth="1"/>
    <col min="6" max="6" width="21.33203125" customWidth="1"/>
    <col min="7" max="7" width="24.44140625" customWidth="1"/>
    <col min="8" max="8" width="23.5546875" customWidth="1"/>
    <col min="9" max="9" width="19.6640625" customWidth="1"/>
    <col min="10" max="10" width="21.6640625" customWidth="1"/>
    <col min="11" max="11" width="22.109375" customWidth="1"/>
    <col min="12" max="12" width="17.88671875" customWidth="1"/>
    <col min="13" max="13" width="23.109375" customWidth="1"/>
    <col min="14" max="14" width="19.5546875" customWidth="1"/>
    <col min="15" max="15" width="21" customWidth="1"/>
    <col min="16" max="16" width="20" customWidth="1"/>
    <col min="17" max="17" width="24.88671875" customWidth="1"/>
    <col min="18" max="18" width="13.109375" customWidth="1"/>
  </cols>
  <sheetData>
    <row r="1" spans="2:13" ht="28.2" x14ac:dyDescent="0.3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2:13" ht="21" x14ac:dyDescent="0.3">
      <c r="B2" s="49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2:13" x14ac:dyDescent="0.3">
      <c r="B3" s="51" t="s">
        <v>149</v>
      </c>
      <c r="C3" s="51"/>
      <c r="D3" s="51"/>
      <c r="E3" s="51"/>
      <c r="F3" s="51"/>
      <c r="G3" s="51"/>
      <c r="H3" s="52" t="s">
        <v>150</v>
      </c>
      <c r="I3" s="51"/>
      <c r="J3" s="51"/>
      <c r="K3" s="51"/>
      <c r="L3" s="51"/>
      <c r="M3" s="53"/>
    </row>
    <row r="4" spans="2:13" ht="15" thickBot="1" x14ac:dyDescent="0.35">
      <c r="B4" s="51"/>
      <c r="C4" s="51"/>
      <c r="D4" s="51"/>
      <c r="E4" s="51"/>
      <c r="F4" s="51"/>
      <c r="G4" s="51"/>
      <c r="H4" s="54"/>
      <c r="I4" s="55"/>
      <c r="J4" s="55"/>
      <c r="K4" s="55"/>
      <c r="L4" s="55"/>
      <c r="M4" s="56"/>
    </row>
    <row r="5" spans="2:13" ht="15" customHeight="1" x14ac:dyDescent="0.3">
      <c r="B5" s="57" t="s">
        <v>2</v>
      </c>
      <c r="C5" s="41" t="s">
        <v>3</v>
      </c>
      <c r="D5" s="41" t="s">
        <v>4</v>
      </c>
      <c r="E5" s="41" t="s">
        <v>5</v>
      </c>
      <c r="F5" s="41" t="s">
        <v>6</v>
      </c>
      <c r="G5" s="43" t="s">
        <v>7</v>
      </c>
      <c r="H5" s="35" t="s">
        <v>2</v>
      </c>
      <c r="I5" s="37" t="s">
        <v>8</v>
      </c>
      <c r="J5" s="39" t="s">
        <v>4</v>
      </c>
      <c r="K5" s="41" t="s">
        <v>5</v>
      </c>
      <c r="L5" s="43" t="s">
        <v>9</v>
      </c>
      <c r="M5" s="45" t="s">
        <v>10</v>
      </c>
    </row>
    <row r="6" spans="2:13" x14ac:dyDescent="0.3">
      <c r="B6" s="58"/>
      <c r="C6" s="42"/>
      <c r="D6" s="42"/>
      <c r="E6" s="42"/>
      <c r="F6" s="42"/>
      <c r="G6" s="44"/>
      <c r="H6" s="36"/>
      <c r="I6" s="38"/>
      <c r="J6" s="40"/>
      <c r="K6" s="42"/>
      <c r="L6" s="44"/>
      <c r="M6" s="46"/>
    </row>
    <row r="7" spans="2:13" x14ac:dyDescent="0.3">
      <c r="B7" s="58"/>
      <c r="C7" s="42"/>
      <c r="D7" s="42"/>
      <c r="E7" s="42"/>
      <c r="F7" s="42"/>
      <c r="G7" s="44"/>
      <c r="H7" s="36"/>
      <c r="I7" s="38"/>
      <c r="J7" s="40"/>
      <c r="K7" s="42"/>
      <c r="L7" s="44"/>
      <c r="M7" s="46"/>
    </row>
    <row r="8" spans="2:13" x14ac:dyDescent="0.3">
      <c r="B8" s="58"/>
      <c r="C8" s="42"/>
      <c r="D8" s="42"/>
      <c r="E8" s="42"/>
      <c r="F8" s="42"/>
      <c r="G8" s="44"/>
      <c r="H8" s="36"/>
      <c r="I8" s="38"/>
      <c r="J8" s="40"/>
      <c r="K8" s="42"/>
      <c r="L8" s="44"/>
      <c r="M8" s="46"/>
    </row>
    <row r="9" spans="2:13" x14ac:dyDescent="0.3">
      <c r="B9" t="s">
        <v>11</v>
      </c>
      <c r="C9" t="s">
        <v>12</v>
      </c>
      <c r="D9" t="s">
        <v>13</v>
      </c>
      <c r="E9" t="s">
        <v>14</v>
      </c>
      <c r="F9" s="1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s="2" t="s">
        <v>22</v>
      </c>
    </row>
    <row r="10" spans="2:13" x14ac:dyDescent="0.3">
      <c r="B10" s="3" t="s">
        <v>23</v>
      </c>
      <c r="C10" s="4">
        <v>5</v>
      </c>
      <c r="D10" s="4">
        <v>0</v>
      </c>
      <c r="E10" s="4">
        <v>0</v>
      </c>
      <c r="F10" s="4">
        <v>1</v>
      </c>
      <c r="G10" s="4">
        <f>SUM(Table31411[[#This Row],[Column2]:[Column6]])</f>
        <v>6</v>
      </c>
      <c r="H10" s="5" t="s">
        <v>23</v>
      </c>
      <c r="I10" s="4">
        <v>0</v>
      </c>
      <c r="J10" s="4">
        <v>0</v>
      </c>
      <c r="K10" s="4">
        <v>0</v>
      </c>
      <c r="L10" s="4">
        <f>SUM(Table31411[[#This Row],[Column9]:[Column12]])</f>
        <v>0</v>
      </c>
      <c r="M10" s="6">
        <f>SUM(Table31411[[#This Row],[Column13]]+Table31411[[#This Row],[Column7]])</f>
        <v>6</v>
      </c>
    </row>
    <row r="11" spans="2:13" x14ac:dyDescent="0.3">
      <c r="B11" s="3" t="s">
        <v>24</v>
      </c>
      <c r="C11" s="4">
        <v>6</v>
      </c>
      <c r="D11" s="4">
        <v>1</v>
      </c>
      <c r="E11" s="4">
        <v>0</v>
      </c>
      <c r="F11" s="4">
        <v>1</v>
      </c>
      <c r="G11" s="4">
        <f>SUM(Table31411[[#This Row],[Column2]:[Column6]])</f>
        <v>8</v>
      </c>
      <c r="H11" s="5" t="s">
        <v>24</v>
      </c>
      <c r="I11" s="4">
        <v>4</v>
      </c>
      <c r="J11" s="4">
        <v>1</v>
      </c>
      <c r="K11" s="4">
        <v>0</v>
      </c>
      <c r="L11" s="4">
        <f>SUM(Table31411[[#This Row],[Column9]:[Column12]])</f>
        <v>5</v>
      </c>
      <c r="M11" s="6">
        <f>SUM(Table31411[[#This Row],[Column13]]+Table31411[[#This Row],[Column7]])</f>
        <v>13</v>
      </c>
    </row>
    <row r="12" spans="2:13" x14ac:dyDescent="0.3">
      <c r="B12" s="3" t="s">
        <v>25</v>
      </c>
      <c r="C12" s="4">
        <v>4</v>
      </c>
      <c r="D12" s="4">
        <v>0</v>
      </c>
      <c r="E12" s="4">
        <v>3</v>
      </c>
      <c r="F12" s="4">
        <v>0</v>
      </c>
      <c r="G12" s="4">
        <f>SUM(Table31411[[#This Row],[Column2]:[Column6]])</f>
        <v>7</v>
      </c>
      <c r="H12" s="5" t="s">
        <v>25</v>
      </c>
      <c r="I12" s="4">
        <v>2</v>
      </c>
      <c r="J12" s="4">
        <v>2</v>
      </c>
      <c r="K12" s="4">
        <v>4</v>
      </c>
      <c r="L12" s="4">
        <f>SUM(Table31411[[#This Row],[Column9]:[Column12]])</f>
        <v>8</v>
      </c>
      <c r="M12" s="6">
        <f>SUM(Table31411[[#This Row],[Column13]]+Table31411[[#This Row],[Column7]])</f>
        <v>15</v>
      </c>
    </row>
    <row r="13" spans="2:13" x14ac:dyDescent="0.3">
      <c r="B13" s="3" t="s">
        <v>26</v>
      </c>
      <c r="C13" s="4">
        <v>5</v>
      </c>
      <c r="D13" s="4">
        <v>4</v>
      </c>
      <c r="E13" s="4">
        <v>2</v>
      </c>
      <c r="F13" s="4">
        <v>1</v>
      </c>
      <c r="G13" s="4">
        <f>SUM(Table31411[[#This Row],[Column2]:[Column6]])</f>
        <v>12</v>
      </c>
      <c r="H13" s="5" t="s">
        <v>26</v>
      </c>
      <c r="I13" s="4">
        <v>2</v>
      </c>
      <c r="J13" s="4">
        <v>1</v>
      </c>
      <c r="K13" s="4">
        <v>0</v>
      </c>
      <c r="L13" s="4">
        <f>SUM(Table31411[[#This Row],[Column9]:[Column12]])</f>
        <v>3</v>
      </c>
      <c r="M13" s="6">
        <f>SUM(Table31411[[#This Row],[Column13]]+Table31411[[#This Row],[Column7]])</f>
        <v>15</v>
      </c>
    </row>
    <row r="14" spans="2:13" x14ac:dyDescent="0.3">
      <c r="B14" s="3" t="s">
        <v>27</v>
      </c>
      <c r="C14" s="4">
        <v>0</v>
      </c>
      <c r="D14" s="4">
        <v>0</v>
      </c>
      <c r="E14" s="4">
        <v>0</v>
      </c>
      <c r="F14" s="4">
        <v>1</v>
      </c>
      <c r="G14" s="4">
        <f>SUM(Table31411[[#This Row],[Column2]:[Column6]])</f>
        <v>1</v>
      </c>
      <c r="H14" s="5" t="s">
        <v>27</v>
      </c>
      <c r="I14" s="4">
        <v>0</v>
      </c>
      <c r="J14" s="4">
        <v>0</v>
      </c>
      <c r="K14" s="4">
        <v>0</v>
      </c>
      <c r="L14" s="4">
        <f>SUM(Table31411[[#This Row],[Column9]:[Column12]])</f>
        <v>0</v>
      </c>
      <c r="M14" s="6">
        <f>SUM(Table31411[[#This Row],[Column13]]+Table31411[[#This Row],[Column7]])</f>
        <v>1</v>
      </c>
    </row>
    <row r="15" spans="2:13" x14ac:dyDescent="0.3">
      <c r="B15" s="3" t="s">
        <v>28</v>
      </c>
      <c r="C15" s="4">
        <v>5</v>
      </c>
      <c r="D15" s="4">
        <v>4</v>
      </c>
      <c r="E15" s="4">
        <v>2</v>
      </c>
      <c r="F15" s="4">
        <v>0</v>
      </c>
      <c r="G15" s="4">
        <f>SUM(Table31411[[#This Row],[Column2]:[Column6]])</f>
        <v>11</v>
      </c>
      <c r="H15" s="5" t="s">
        <v>28</v>
      </c>
      <c r="I15" s="4">
        <v>1</v>
      </c>
      <c r="J15" s="4">
        <v>0</v>
      </c>
      <c r="K15" s="4">
        <v>0</v>
      </c>
      <c r="L15" s="4">
        <f>SUM(Table31411[[#This Row],[Column9]:[Column12]])</f>
        <v>1</v>
      </c>
      <c r="M15" s="6">
        <f>SUM(Table31411[[#This Row],[Column13]]+Table31411[[#This Row],[Column7]])</f>
        <v>12</v>
      </c>
    </row>
    <row r="16" spans="2:13" x14ac:dyDescent="0.3">
      <c r="B16" s="3" t="s">
        <v>29</v>
      </c>
      <c r="C16" s="4">
        <v>0</v>
      </c>
      <c r="D16" s="4">
        <v>0</v>
      </c>
      <c r="E16" s="4">
        <v>0</v>
      </c>
      <c r="F16" s="4">
        <v>0</v>
      </c>
      <c r="G16" s="4">
        <f>SUM(Table31411[[#This Row],[Column2]:[Column6]])</f>
        <v>0</v>
      </c>
      <c r="H16" s="5" t="s">
        <v>29</v>
      </c>
      <c r="I16" s="4">
        <v>0</v>
      </c>
      <c r="J16" s="4">
        <v>0</v>
      </c>
      <c r="K16" s="4">
        <v>0</v>
      </c>
      <c r="L16" s="4">
        <f>SUM(Table31411[[#This Row],[Column9]:[Column12]])</f>
        <v>0</v>
      </c>
      <c r="M16" s="6">
        <f>SUM(Table31411[[#This Row],[Column13]]+Table31411[[#This Row],[Column7]])</f>
        <v>0</v>
      </c>
    </row>
    <row r="17" spans="2:13" x14ac:dyDescent="0.3">
      <c r="B17" s="3" t="s">
        <v>30</v>
      </c>
      <c r="C17" s="4">
        <v>0</v>
      </c>
      <c r="D17" s="4">
        <v>0</v>
      </c>
      <c r="E17" s="4">
        <v>0</v>
      </c>
      <c r="F17" s="4">
        <v>1</v>
      </c>
      <c r="G17" s="4">
        <f>SUM(Table31411[[#This Row],[Column2]:[Column6]])</f>
        <v>1</v>
      </c>
      <c r="H17" s="5" t="s">
        <v>30</v>
      </c>
      <c r="I17" s="4">
        <v>0</v>
      </c>
      <c r="J17" s="4">
        <v>0</v>
      </c>
      <c r="K17" s="4">
        <v>0</v>
      </c>
      <c r="L17" s="4">
        <f>SUM(Table31411[[#This Row],[Column9]:[Column12]])</f>
        <v>0</v>
      </c>
      <c r="M17" s="6">
        <f>SUM(Table31411[[#This Row],[Column13]]+Table31411[[#This Row],[Column7]])</f>
        <v>1</v>
      </c>
    </row>
    <row r="18" spans="2:13" x14ac:dyDescent="0.3">
      <c r="B18" s="3" t="s">
        <v>31</v>
      </c>
      <c r="C18" s="4">
        <v>2</v>
      </c>
      <c r="D18" s="4">
        <v>0</v>
      </c>
      <c r="E18" s="4">
        <v>0</v>
      </c>
      <c r="F18" s="4">
        <v>0</v>
      </c>
      <c r="G18" s="4">
        <f>SUM(Table31411[[#This Row],[Column2]:[Column6]])</f>
        <v>2</v>
      </c>
      <c r="H18" s="5" t="s">
        <v>31</v>
      </c>
      <c r="I18" s="4">
        <v>0</v>
      </c>
      <c r="J18" s="4">
        <v>0</v>
      </c>
      <c r="K18" s="4">
        <v>0</v>
      </c>
      <c r="L18" s="4">
        <f>SUM(Table31411[[#This Row],[Column9]:[Column12]])</f>
        <v>0</v>
      </c>
      <c r="M18" s="6">
        <f>SUM(Table31411[[#This Row],[Column13]]+Table31411[[#This Row],[Column7]])</f>
        <v>2</v>
      </c>
    </row>
    <row r="19" spans="2:13" x14ac:dyDescent="0.3">
      <c r="B19" s="3" t="s">
        <v>32</v>
      </c>
      <c r="C19" s="4">
        <v>2</v>
      </c>
      <c r="D19" s="4">
        <v>0</v>
      </c>
      <c r="E19" s="4">
        <v>0</v>
      </c>
      <c r="F19" s="4">
        <v>0</v>
      </c>
      <c r="G19" s="4">
        <f>SUM(Table31411[[#This Row],[Column2]:[Column6]])</f>
        <v>2</v>
      </c>
      <c r="H19" s="5" t="s">
        <v>32</v>
      </c>
      <c r="I19" s="4">
        <v>0</v>
      </c>
      <c r="J19" s="4">
        <v>0</v>
      </c>
      <c r="K19" s="4">
        <v>0</v>
      </c>
      <c r="L19" s="4">
        <f>SUM(Table31411[[#This Row],[Column9]:[Column12]])</f>
        <v>0</v>
      </c>
      <c r="M19" s="6">
        <f>SUM(Table31411[[#This Row],[Column13]]+Table31411[[#This Row],[Column7]])</f>
        <v>2</v>
      </c>
    </row>
    <row r="20" spans="2:13" x14ac:dyDescent="0.3">
      <c r="B20" s="3" t="s">
        <v>33</v>
      </c>
      <c r="C20" s="4">
        <v>3</v>
      </c>
      <c r="D20" s="4">
        <v>0</v>
      </c>
      <c r="E20" s="4">
        <v>0</v>
      </c>
      <c r="F20" s="4">
        <v>0</v>
      </c>
      <c r="G20" s="4">
        <f>SUM(Table31411[[#This Row],[Column2]:[Column6]])</f>
        <v>3</v>
      </c>
      <c r="H20" s="5" t="s">
        <v>33</v>
      </c>
      <c r="I20" s="4">
        <v>0</v>
      </c>
      <c r="J20" s="4">
        <v>0</v>
      </c>
      <c r="K20" s="4">
        <v>0</v>
      </c>
      <c r="L20" s="4">
        <f>SUM(Table31411[[#This Row],[Column9]:[Column12]])</f>
        <v>0</v>
      </c>
      <c r="M20" s="6">
        <f>SUM(Table31411[[#This Row],[Column13]]+Table31411[[#This Row],[Column7]])</f>
        <v>3</v>
      </c>
    </row>
    <row r="21" spans="2:13" x14ac:dyDescent="0.3">
      <c r="B21" s="3" t="s">
        <v>34</v>
      </c>
      <c r="C21" s="4">
        <v>5</v>
      </c>
      <c r="D21" s="4">
        <v>0</v>
      </c>
      <c r="E21" s="4">
        <v>0</v>
      </c>
      <c r="F21" s="4">
        <v>0</v>
      </c>
      <c r="G21" s="4">
        <f>SUM(Table31411[[#This Row],[Column2]:[Column6]])</f>
        <v>5</v>
      </c>
      <c r="H21" s="5" t="s">
        <v>34</v>
      </c>
      <c r="I21" s="4">
        <v>0</v>
      </c>
      <c r="J21" s="4">
        <v>1</v>
      </c>
      <c r="K21" s="4">
        <v>0</v>
      </c>
      <c r="L21" s="4">
        <f>SUM(Table31411[[#This Row],[Column9]:[Column12]])</f>
        <v>1</v>
      </c>
      <c r="M21" s="6">
        <f>SUM(Table31411[[#This Row],[Column13]]+Table31411[[#This Row],[Column7]])</f>
        <v>6</v>
      </c>
    </row>
    <row r="22" spans="2:13" x14ac:dyDescent="0.3">
      <c r="B22" s="3" t="s">
        <v>35</v>
      </c>
      <c r="C22" s="4">
        <v>5</v>
      </c>
      <c r="D22" s="4">
        <v>3</v>
      </c>
      <c r="E22" s="4">
        <v>2</v>
      </c>
      <c r="F22" s="4">
        <v>2</v>
      </c>
      <c r="G22" s="4">
        <f>SUM(Table31411[[#This Row],[Column2]:[Column6]])</f>
        <v>12</v>
      </c>
      <c r="H22" s="5" t="s">
        <v>35</v>
      </c>
      <c r="I22" s="4">
        <v>6</v>
      </c>
      <c r="J22" s="4">
        <v>0</v>
      </c>
      <c r="K22" s="4">
        <v>0</v>
      </c>
      <c r="L22" s="4">
        <f>SUM(Table31411[[#This Row],[Column9]:[Column12]])</f>
        <v>6</v>
      </c>
      <c r="M22" s="6">
        <f>SUM(Table31411[[#This Row],[Column13]]+Table31411[[#This Row],[Column7]])</f>
        <v>18</v>
      </c>
    </row>
    <row r="23" spans="2:13" x14ac:dyDescent="0.3">
      <c r="B23" s="3" t="s">
        <v>36</v>
      </c>
      <c r="C23" s="4">
        <v>0</v>
      </c>
      <c r="D23" s="4">
        <v>0</v>
      </c>
      <c r="E23" s="4">
        <v>0</v>
      </c>
      <c r="F23" s="4">
        <v>0</v>
      </c>
      <c r="G23" s="4">
        <f>SUM(Table31411[[#This Row],[Column2]:[Column6]])</f>
        <v>0</v>
      </c>
      <c r="H23" s="5" t="s">
        <v>36</v>
      </c>
      <c r="I23" s="4">
        <v>0</v>
      </c>
      <c r="J23" s="4">
        <v>0</v>
      </c>
      <c r="K23" s="4">
        <v>0</v>
      </c>
      <c r="L23" s="4">
        <f>SUM(Table31411[[#This Row],[Column9]:[Column12]])</f>
        <v>0</v>
      </c>
      <c r="M23" s="6">
        <f>SUM(Table31411[[#This Row],[Column13]]+Table31411[[#This Row],[Column7]])</f>
        <v>0</v>
      </c>
    </row>
    <row r="24" spans="2:13" x14ac:dyDescent="0.3">
      <c r="B24" s="3" t="s">
        <v>37</v>
      </c>
      <c r="C24" s="4">
        <v>0</v>
      </c>
      <c r="D24" s="4">
        <v>0</v>
      </c>
      <c r="E24" s="4">
        <v>0</v>
      </c>
      <c r="F24" s="4">
        <v>0</v>
      </c>
      <c r="G24" s="4">
        <f>SUM(Table31411[[#This Row],[Column2]:[Column6]])</f>
        <v>0</v>
      </c>
      <c r="H24" s="5" t="s">
        <v>37</v>
      </c>
      <c r="I24" s="4">
        <v>0</v>
      </c>
      <c r="J24" s="4">
        <v>0</v>
      </c>
      <c r="K24" s="4">
        <v>0</v>
      </c>
      <c r="L24" s="4">
        <f>SUM(Table31411[[#This Row],[Column9]:[Column12]])</f>
        <v>0</v>
      </c>
      <c r="M24" s="6">
        <f>SUM(Table31411[[#This Row],[Column13]]+Table31411[[#This Row],[Column7]])</f>
        <v>0</v>
      </c>
    </row>
    <row r="25" spans="2:13" x14ac:dyDescent="0.3">
      <c r="B25" s="3" t="s">
        <v>38</v>
      </c>
      <c r="C25" s="4">
        <v>0</v>
      </c>
      <c r="D25" s="4">
        <v>0</v>
      </c>
      <c r="E25" s="4">
        <v>0</v>
      </c>
      <c r="F25" s="4">
        <v>0</v>
      </c>
      <c r="G25" s="4">
        <f>SUM(Table31411[[#This Row],[Column2]:[Column6]])</f>
        <v>0</v>
      </c>
      <c r="H25" s="5" t="s">
        <v>38</v>
      </c>
      <c r="I25" s="4">
        <v>0</v>
      </c>
      <c r="J25" s="4">
        <v>0</v>
      </c>
      <c r="K25" s="4">
        <v>0</v>
      </c>
      <c r="L25" s="4">
        <f>SUM(Table31411[[#This Row],[Column9]:[Column12]])</f>
        <v>0</v>
      </c>
      <c r="M25" s="6">
        <f>SUM(Table31411[[#This Row],[Column13]]+Table31411[[#This Row],[Column7]])</f>
        <v>0</v>
      </c>
    </row>
    <row r="26" spans="2:13" x14ac:dyDescent="0.3">
      <c r="B26" s="3" t="s">
        <v>39</v>
      </c>
      <c r="C26" s="4">
        <v>0</v>
      </c>
      <c r="D26" s="4">
        <v>4</v>
      </c>
      <c r="E26" s="4">
        <v>0</v>
      </c>
      <c r="F26" s="4">
        <v>1</v>
      </c>
      <c r="G26" s="4">
        <f>SUM(Table31411[[#This Row],[Column2]:[Column6]])</f>
        <v>5</v>
      </c>
      <c r="H26" s="5" t="s">
        <v>39</v>
      </c>
      <c r="I26" s="4">
        <v>3</v>
      </c>
      <c r="J26" s="4">
        <v>8</v>
      </c>
      <c r="K26" s="4">
        <v>0</v>
      </c>
      <c r="L26" s="4">
        <f>SUM(Table31411[[#This Row],[Column9]:[Column12]])</f>
        <v>11</v>
      </c>
      <c r="M26" s="6">
        <f>SUM(Table31411[[#This Row],[Column13]]+Table31411[[#This Row],[Column7]])</f>
        <v>16</v>
      </c>
    </row>
    <row r="27" spans="2:13" x14ac:dyDescent="0.3">
      <c r="B27" s="3" t="s">
        <v>40</v>
      </c>
      <c r="C27" s="4">
        <v>0</v>
      </c>
      <c r="D27" s="4">
        <v>0</v>
      </c>
      <c r="E27" s="4">
        <v>0</v>
      </c>
      <c r="F27" s="4">
        <v>0</v>
      </c>
      <c r="G27" s="4">
        <f>SUM(Table31411[[#This Row],[Column2]:[Column6]])</f>
        <v>0</v>
      </c>
      <c r="H27" s="5" t="s">
        <v>40</v>
      </c>
      <c r="I27" s="4">
        <v>0</v>
      </c>
      <c r="J27" s="4">
        <v>0</v>
      </c>
      <c r="K27" s="4">
        <v>0</v>
      </c>
      <c r="L27" s="4">
        <f>SUM(Table31411[[#This Row],[Column9]:[Column12]])</f>
        <v>0</v>
      </c>
      <c r="M27" s="6">
        <f>SUM(Table31411[[#This Row],[Column13]]+Table31411[[#This Row],[Column7]])</f>
        <v>0</v>
      </c>
    </row>
    <row r="28" spans="2:13" x14ac:dyDescent="0.3">
      <c r="B28" s="3" t="s">
        <v>41</v>
      </c>
      <c r="C28" s="4">
        <v>0</v>
      </c>
      <c r="D28" s="4">
        <v>0</v>
      </c>
      <c r="E28" s="4">
        <v>0</v>
      </c>
      <c r="F28" s="4">
        <v>1</v>
      </c>
      <c r="G28" s="4">
        <f>SUM(Table31411[[#This Row],[Column2]:[Column6]])</f>
        <v>1</v>
      </c>
      <c r="H28" s="5" t="s">
        <v>41</v>
      </c>
      <c r="I28" s="4">
        <v>0</v>
      </c>
      <c r="J28" s="4">
        <v>0</v>
      </c>
      <c r="K28" s="4">
        <v>0</v>
      </c>
      <c r="L28" s="4">
        <f>SUM(Table31411[[#This Row],[Column9]:[Column12]])</f>
        <v>0</v>
      </c>
      <c r="M28" s="6">
        <f>SUM(Table31411[[#This Row],[Column13]]+Table31411[[#This Row],[Column7]])</f>
        <v>1</v>
      </c>
    </row>
    <row r="29" spans="2:13" x14ac:dyDescent="0.3">
      <c r="B29" s="3" t="s">
        <v>42</v>
      </c>
      <c r="C29" s="4">
        <v>5</v>
      </c>
      <c r="D29" s="4">
        <v>2</v>
      </c>
      <c r="E29" s="4">
        <v>4</v>
      </c>
      <c r="F29" s="4">
        <v>1</v>
      </c>
      <c r="G29" s="4">
        <f>SUM(Table31411[[#This Row],[Column2]:[Column6]])</f>
        <v>12</v>
      </c>
      <c r="H29" s="5" t="s">
        <v>42</v>
      </c>
      <c r="I29" s="4">
        <v>5</v>
      </c>
      <c r="J29" s="4">
        <v>8</v>
      </c>
      <c r="K29" s="4">
        <v>1</v>
      </c>
      <c r="L29" s="4">
        <f>SUM(Table31411[[#This Row],[Column9]:[Column12]])</f>
        <v>14</v>
      </c>
      <c r="M29" s="6">
        <f>SUM(Table31411[[#This Row],[Column13]]+Table31411[[#This Row],[Column7]])</f>
        <v>26</v>
      </c>
    </row>
    <row r="30" spans="2:13" x14ac:dyDescent="0.3">
      <c r="B30" s="3" t="s">
        <v>43</v>
      </c>
      <c r="C30" s="4">
        <v>5</v>
      </c>
      <c r="D30" s="4">
        <v>0</v>
      </c>
      <c r="E30" s="4">
        <v>0</v>
      </c>
      <c r="F30" s="4">
        <v>2</v>
      </c>
      <c r="G30" s="4">
        <f>SUM(Table31411[[#This Row],[Column2]:[Column6]])</f>
        <v>7</v>
      </c>
      <c r="H30" s="5" t="s">
        <v>43</v>
      </c>
      <c r="I30" s="4">
        <v>1</v>
      </c>
      <c r="J30" s="4">
        <v>1</v>
      </c>
      <c r="K30" s="4">
        <v>0</v>
      </c>
      <c r="L30" s="4">
        <f>SUM(Table31411[[#This Row],[Column9]:[Column12]])</f>
        <v>2</v>
      </c>
      <c r="M30" s="6">
        <f>SUM(Table31411[[#This Row],[Column13]]+Table31411[[#This Row],[Column7]])</f>
        <v>9</v>
      </c>
    </row>
    <row r="31" spans="2:13" x14ac:dyDescent="0.3">
      <c r="B31" s="3" t="s">
        <v>44</v>
      </c>
      <c r="C31" s="4">
        <v>0</v>
      </c>
      <c r="D31" s="4">
        <v>0</v>
      </c>
      <c r="E31" s="4">
        <v>0</v>
      </c>
      <c r="F31" s="4">
        <v>0</v>
      </c>
      <c r="G31" s="4">
        <f>SUM(Table31411[[#This Row],[Column2]:[Column6]])</f>
        <v>0</v>
      </c>
      <c r="H31" s="5" t="s">
        <v>45</v>
      </c>
      <c r="I31" s="4">
        <v>0</v>
      </c>
      <c r="J31" s="4">
        <v>0</v>
      </c>
      <c r="K31" s="4">
        <v>0</v>
      </c>
      <c r="L31" s="4">
        <f>SUM(Table31411[[#This Row],[Column9]:[Column12]])</f>
        <v>0</v>
      </c>
      <c r="M31" s="6">
        <f>SUM(Table31411[[#This Row],[Column13]]+Table31411[[#This Row],[Column7]])</f>
        <v>0</v>
      </c>
    </row>
    <row r="32" spans="2:13" x14ac:dyDescent="0.3">
      <c r="B32" s="3" t="s">
        <v>46</v>
      </c>
      <c r="C32" s="4">
        <v>9</v>
      </c>
      <c r="D32" s="4">
        <v>0</v>
      </c>
      <c r="E32" s="4">
        <v>0</v>
      </c>
      <c r="F32" s="4">
        <v>1</v>
      </c>
      <c r="G32" s="4">
        <f>SUM(Table31411[[#This Row],[Column2]:[Column6]])</f>
        <v>10</v>
      </c>
      <c r="H32" s="5" t="s">
        <v>46</v>
      </c>
      <c r="I32" s="4">
        <v>7</v>
      </c>
      <c r="J32" s="4">
        <v>6</v>
      </c>
      <c r="K32" s="4">
        <v>0</v>
      </c>
      <c r="L32" s="4">
        <f>SUM(Table31411[[#This Row],[Column9]:[Column12]])</f>
        <v>13</v>
      </c>
      <c r="M32" s="6">
        <f>SUM(Table31411[[#This Row],[Column13]]+Table31411[[#This Row],[Column7]])</f>
        <v>23</v>
      </c>
    </row>
    <row r="33" spans="2:13" x14ac:dyDescent="0.3">
      <c r="B33" s="3" t="s">
        <v>47</v>
      </c>
      <c r="C33" s="4">
        <v>4</v>
      </c>
      <c r="D33" s="4">
        <v>0</v>
      </c>
      <c r="E33" s="4">
        <v>0</v>
      </c>
      <c r="F33" s="4">
        <v>0</v>
      </c>
      <c r="G33" s="4">
        <f>SUM(Table31411[[#This Row],[Column2]:[Column6]])</f>
        <v>4</v>
      </c>
      <c r="H33" s="5" t="s">
        <v>47</v>
      </c>
      <c r="I33" s="4">
        <v>1</v>
      </c>
      <c r="J33" s="4">
        <v>0</v>
      </c>
      <c r="K33" s="4">
        <v>0</v>
      </c>
      <c r="L33" s="4">
        <f>SUM(Table31411[[#This Row],[Column9]:[Column12]])</f>
        <v>1</v>
      </c>
      <c r="M33" s="6">
        <f>SUM(Table31411[[#This Row],[Column13]]+Table31411[[#This Row],[Column7]])</f>
        <v>5</v>
      </c>
    </row>
    <row r="34" spans="2:13" x14ac:dyDescent="0.3">
      <c r="B34" s="3" t="s">
        <v>48</v>
      </c>
      <c r="C34" s="4">
        <v>0</v>
      </c>
      <c r="D34" s="4">
        <v>0</v>
      </c>
      <c r="E34" s="4">
        <v>0</v>
      </c>
      <c r="F34" s="4">
        <v>1</v>
      </c>
      <c r="G34" s="4">
        <f>SUM(Table31411[[#This Row],[Column2]:[Column6]])</f>
        <v>1</v>
      </c>
      <c r="H34" s="5" t="s">
        <v>48</v>
      </c>
      <c r="I34" s="4">
        <v>0</v>
      </c>
      <c r="J34" s="4">
        <v>0</v>
      </c>
      <c r="K34" s="4">
        <v>0</v>
      </c>
      <c r="L34" s="4">
        <f>SUM(Table31411[[#This Row],[Column9]:[Column12]])</f>
        <v>0</v>
      </c>
      <c r="M34" s="6">
        <f>SUM(Table31411[[#This Row],[Column13]]+Table31411[[#This Row],[Column7]])</f>
        <v>1</v>
      </c>
    </row>
    <row r="35" spans="2:13" x14ac:dyDescent="0.3">
      <c r="B35" s="3" t="s">
        <v>49</v>
      </c>
      <c r="C35" s="4">
        <v>5</v>
      </c>
      <c r="D35" s="4">
        <v>0</v>
      </c>
      <c r="E35" s="4">
        <v>0</v>
      </c>
      <c r="F35" s="4">
        <v>0</v>
      </c>
      <c r="G35" s="4">
        <f>SUM(Table31411[[#This Row],[Column2]:[Column6]])</f>
        <v>5</v>
      </c>
      <c r="H35" s="5" t="s">
        <v>49</v>
      </c>
      <c r="I35" s="4">
        <v>2</v>
      </c>
      <c r="J35" s="4">
        <v>1</v>
      </c>
      <c r="K35" s="4">
        <v>0</v>
      </c>
      <c r="L35" s="4">
        <f>SUM(Table31411[[#This Row],[Column9]:[Column12]])</f>
        <v>3</v>
      </c>
      <c r="M35" s="6">
        <f>SUM(Table31411[[#This Row],[Column13]]+Table31411[[#This Row],[Column7]])</f>
        <v>8</v>
      </c>
    </row>
    <row r="36" spans="2:13" x14ac:dyDescent="0.3">
      <c r="B36" s="3" t="s">
        <v>50</v>
      </c>
      <c r="C36" s="4">
        <v>4</v>
      </c>
      <c r="D36" s="4">
        <v>3</v>
      </c>
      <c r="E36" s="4">
        <v>2</v>
      </c>
      <c r="F36" s="4">
        <v>1</v>
      </c>
      <c r="G36" s="4">
        <f>SUM(Table31411[[#This Row],[Column2]:[Column6]])</f>
        <v>10</v>
      </c>
      <c r="H36" s="5" t="s">
        <v>50</v>
      </c>
      <c r="I36" s="4">
        <v>3</v>
      </c>
      <c r="J36" s="4">
        <v>4</v>
      </c>
      <c r="K36" s="4">
        <v>0</v>
      </c>
      <c r="L36" s="4">
        <f>SUM(Table31411[[#This Row],[Column9]:[Column12]])</f>
        <v>7</v>
      </c>
      <c r="M36" s="6">
        <f>SUM(Table31411[[#This Row],[Column13]]+Table31411[[#This Row],[Column7]])</f>
        <v>17</v>
      </c>
    </row>
    <row r="37" spans="2:13" x14ac:dyDescent="0.3">
      <c r="B37" s="3" t="s">
        <v>51</v>
      </c>
      <c r="C37" s="4">
        <v>4</v>
      </c>
      <c r="D37" s="4">
        <v>0</v>
      </c>
      <c r="E37" s="4">
        <v>3</v>
      </c>
      <c r="F37" s="4">
        <v>1</v>
      </c>
      <c r="G37" s="4">
        <f>SUM(Table31411[[#This Row],[Column2]:[Column6]])</f>
        <v>8</v>
      </c>
      <c r="H37" s="5" t="s">
        <v>51</v>
      </c>
      <c r="I37" s="4">
        <v>0</v>
      </c>
      <c r="J37" s="4">
        <v>0</v>
      </c>
      <c r="K37" s="4">
        <v>0</v>
      </c>
      <c r="L37" s="4">
        <f>SUM(Table31411[[#This Row],[Column9]:[Column12]])</f>
        <v>0</v>
      </c>
      <c r="M37" s="6">
        <f>SUM(Table31411[[#This Row],[Column13]]+Table31411[[#This Row],[Column7]])</f>
        <v>8</v>
      </c>
    </row>
    <row r="38" spans="2:13" x14ac:dyDescent="0.3">
      <c r="B38" s="3" t="s">
        <v>52</v>
      </c>
      <c r="C38" s="4">
        <v>6</v>
      </c>
      <c r="D38" s="4">
        <v>0</v>
      </c>
      <c r="E38" s="4">
        <v>0</v>
      </c>
      <c r="F38" s="4">
        <v>0</v>
      </c>
      <c r="G38" s="4">
        <f>SUM(Table31411[[#This Row],[Column2]:[Column6]])</f>
        <v>6</v>
      </c>
      <c r="H38" s="5" t="s">
        <v>52</v>
      </c>
      <c r="I38" s="4">
        <v>0</v>
      </c>
      <c r="J38" s="4">
        <v>0</v>
      </c>
      <c r="K38" s="4">
        <v>0</v>
      </c>
      <c r="L38" s="4">
        <f>SUM(Table31411[[#This Row],[Column9]:[Column12]])</f>
        <v>0</v>
      </c>
      <c r="M38" s="6">
        <f>SUM(Table31411[[#This Row],[Column13]]+Table31411[[#This Row],[Column7]])</f>
        <v>6</v>
      </c>
    </row>
    <row r="39" spans="2:13" x14ac:dyDescent="0.3">
      <c r="B39" s="3" t="s">
        <v>53</v>
      </c>
      <c r="C39" s="4">
        <v>5</v>
      </c>
      <c r="D39" s="4">
        <v>2</v>
      </c>
      <c r="E39" s="4">
        <v>0</v>
      </c>
      <c r="F39" s="4">
        <v>2</v>
      </c>
      <c r="G39" s="4">
        <f>SUM(Table31411[[#This Row],[Column2]:[Column6]])</f>
        <v>9</v>
      </c>
      <c r="H39" s="5" t="s">
        <v>53</v>
      </c>
      <c r="I39" s="4">
        <v>2</v>
      </c>
      <c r="J39" s="4">
        <v>1</v>
      </c>
      <c r="K39" s="4">
        <v>0</v>
      </c>
      <c r="L39" s="4">
        <f>SUM(Table31411[[#This Row],[Column9]:[Column12]])</f>
        <v>3</v>
      </c>
      <c r="M39" s="6">
        <f>SUM(Table31411[[#This Row],[Column13]]+Table31411[[#This Row],[Column7]])</f>
        <v>12</v>
      </c>
    </row>
    <row r="40" spans="2:13" x14ac:dyDescent="0.3">
      <c r="B40" s="3" t="s">
        <v>54</v>
      </c>
      <c r="C40" s="4">
        <v>6</v>
      </c>
      <c r="D40" s="4">
        <v>0</v>
      </c>
      <c r="E40" s="4">
        <v>3</v>
      </c>
      <c r="F40" s="4">
        <v>1</v>
      </c>
      <c r="G40" s="4">
        <f>SUM(Table31411[[#This Row],[Column2]:[Column6]])</f>
        <v>10</v>
      </c>
      <c r="H40" s="5" t="s">
        <v>54</v>
      </c>
      <c r="I40" s="4">
        <v>2</v>
      </c>
      <c r="J40" s="4">
        <v>1</v>
      </c>
      <c r="K40" s="4">
        <v>0</v>
      </c>
      <c r="L40" s="4">
        <f>SUM(Table31411[[#This Row],[Column9]:[Column12]])</f>
        <v>3</v>
      </c>
      <c r="M40" s="6">
        <f>SUM(Table31411[[#This Row],[Column13]]+Table31411[[#This Row],[Column7]])</f>
        <v>13</v>
      </c>
    </row>
    <row r="41" spans="2:13" x14ac:dyDescent="0.3">
      <c r="B41" s="3" t="s">
        <v>55</v>
      </c>
      <c r="C41" s="4">
        <v>0</v>
      </c>
      <c r="D41" s="4">
        <v>0</v>
      </c>
      <c r="E41" s="4">
        <v>0</v>
      </c>
      <c r="F41" s="4">
        <v>0</v>
      </c>
      <c r="G41" s="4">
        <f>SUM(Table31411[[#This Row],[Column2]:[Column6]])</f>
        <v>0</v>
      </c>
      <c r="H41" s="5" t="s">
        <v>55</v>
      </c>
      <c r="I41" s="4">
        <v>0</v>
      </c>
      <c r="J41" s="4">
        <v>0</v>
      </c>
      <c r="K41" s="4">
        <v>0</v>
      </c>
      <c r="L41" s="4">
        <f>SUM(Table31411[[#This Row],[Column9]:[Column12]])</f>
        <v>0</v>
      </c>
      <c r="M41" s="6">
        <f>SUM(Table31411[[#This Row],[Column13]]+Table31411[[#This Row],[Column7]])</f>
        <v>0</v>
      </c>
    </row>
    <row r="42" spans="2:13" x14ac:dyDescent="0.3">
      <c r="B42" s="3" t="s">
        <v>56</v>
      </c>
      <c r="C42" s="4">
        <v>7</v>
      </c>
      <c r="D42" s="4">
        <v>0</v>
      </c>
      <c r="E42" s="4">
        <v>0</v>
      </c>
      <c r="F42" s="4">
        <v>0</v>
      </c>
      <c r="G42" s="4">
        <f>SUM(Table31411[[#This Row],[Column2]:[Column6]])</f>
        <v>7</v>
      </c>
      <c r="H42" s="5" t="s">
        <v>56</v>
      </c>
      <c r="I42" s="4">
        <v>2</v>
      </c>
      <c r="J42" s="4">
        <v>2</v>
      </c>
      <c r="K42" s="4">
        <v>0</v>
      </c>
      <c r="L42" s="4">
        <f>SUM(Table31411[[#This Row],[Column9]:[Column12]])</f>
        <v>4</v>
      </c>
      <c r="M42" s="6">
        <f>SUM(Table31411[[#This Row],[Column13]]+Table31411[[#This Row],[Column7]])</f>
        <v>11</v>
      </c>
    </row>
    <row r="43" spans="2:13" x14ac:dyDescent="0.3">
      <c r="B43" s="3" t="s">
        <v>57</v>
      </c>
      <c r="C43" s="4">
        <v>7</v>
      </c>
      <c r="D43" s="4">
        <v>0</v>
      </c>
      <c r="E43" s="4">
        <v>0</v>
      </c>
      <c r="F43" s="4">
        <v>1</v>
      </c>
      <c r="G43" s="4">
        <f>SUM(Table31411[[#This Row],[Column2]:[Column6]])</f>
        <v>8</v>
      </c>
      <c r="H43" s="5" t="s">
        <v>57</v>
      </c>
      <c r="I43" s="4">
        <v>0</v>
      </c>
      <c r="J43" s="4">
        <v>0</v>
      </c>
      <c r="K43" s="4">
        <v>0</v>
      </c>
      <c r="L43" s="4">
        <f>SUM(Table31411[[#This Row],[Column9]:[Column12]])</f>
        <v>0</v>
      </c>
      <c r="M43" s="6">
        <f>SUM(Table31411[[#This Row],[Column13]]+Table31411[[#This Row],[Column7]])</f>
        <v>8</v>
      </c>
    </row>
    <row r="44" spans="2:13" x14ac:dyDescent="0.3">
      <c r="B44" s="3" t="s">
        <v>58</v>
      </c>
      <c r="C44" s="4">
        <v>13</v>
      </c>
      <c r="D44" s="4">
        <v>10</v>
      </c>
      <c r="E44" s="4">
        <v>4</v>
      </c>
      <c r="F44" s="4">
        <v>3</v>
      </c>
      <c r="G44" s="4">
        <f>SUM(Table31411[[#This Row],[Column2]:[Column6]])</f>
        <v>30</v>
      </c>
      <c r="H44" s="5" t="s">
        <v>58</v>
      </c>
      <c r="I44" s="4">
        <v>4</v>
      </c>
      <c r="J44" s="4">
        <v>3</v>
      </c>
      <c r="K44" s="4">
        <v>0</v>
      </c>
      <c r="L44" s="4">
        <f>SUM(Table31411[[#This Row],[Column9]:[Column12]])</f>
        <v>7</v>
      </c>
      <c r="M44" s="6">
        <f>SUM(Table31411[[#This Row],[Column13]]+Table31411[[#This Row],[Column7]])</f>
        <v>37</v>
      </c>
    </row>
    <row r="45" spans="2:13" x14ac:dyDescent="0.3">
      <c r="B45" s="3" t="s">
        <v>59</v>
      </c>
      <c r="C45" s="4">
        <v>5</v>
      </c>
      <c r="D45" s="4">
        <v>0</v>
      </c>
      <c r="E45" s="4">
        <v>2</v>
      </c>
      <c r="F45" s="4">
        <v>0</v>
      </c>
      <c r="G45" s="4">
        <f>SUM(Table31411[[#This Row],[Column2]:[Column6]])</f>
        <v>7</v>
      </c>
      <c r="H45" s="5" t="s">
        <v>59</v>
      </c>
      <c r="I45" s="4">
        <v>4</v>
      </c>
      <c r="J45" s="4">
        <v>3</v>
      </c>
      <c r="K45" s="4">
        <v>0</v>
      </c>
      <c r="L45" s="4">
        <f>SUM(Table31411[[#This Row],[Column9]:[Column12]])</f>
        <v>7</v>
      </c>
      <c r="M45" s="6">
        <f>SUM(Table31411[[#This Row],[Column13]]+Table31411[[#This Row],[Column7]])</f>
        <v>14</v>
      </c>
    </row>
    <row r="46" spans="2:13" x14ac:dyDescent="0.3">
      <c r="B46" s="3" t="s">
        <v>60</v>
      </c>
      <c r="C46" s="4">
        <v>0</v>
      </c>
      <c r="D46" s="4">
        <v>0</v>
      </c>
      <c r="E46" s="4">
        <v>0</v>
      </c>
      <c r="F46" s="4">
        <v>0</v>
      </c>
      <c r="G46" s="4">
        <f>SUM(Table31411[[#This Row],[Column2]:[Column6]])</f>
        <v>0</v>
      </c>
      <c r="H46" s="5" t="s">
        <v>60</v>
      </c>
      <c r="I46" s="4">
        <v>0</v>
      </c>
      <c r="J46" s="4">
        <v>0</v>
      </c>
      <c r="K46" s="4">
        <v>0</v>
      </c>
      <c r="L46" s="4">
        <f>SUM(Table31411[[#This Row],[Column9]:[Column12]])</f>
        <v>0</v>
      </c>
      <c r="M46" s="6">
        <f>SUM(Table31411[[#This Row],[Column13]]+Table31411[[#This Row],[Column7]])</f>
        <v>0</v>
      </c>
    </row>
    <row r="47" spans="2:13" x14ac:dyDescent="0.3">
      <c r="B47" s="3" t="s">
        <v>61</v>
      </c>
      <c r="C47" s="4">
        <v>2</v>
      </c>
      <c r="D47" s="4">
        <v>0</v>
      </c>
      <c r="E47" s="4">
        <v>5</v>
      </c>
      <c r="F47" s="4">
        <v>1</v>
      </c>
      <c r="G47" s="4">
        <f>SUM(Table31411[[#This Row],[Column2]:[Column6]])</f>
        <v>8</v>
      </c>
      <c r="H47" s="5" t="s">
        <v>61</v>
      </c>
      <c r="I47" s="4">
        <v>10</v>
      </c>
      <c r="J47" s="4">
        <v>2</v>
      </c>
      <c r="K47" s="4">
        <v>15</v>
      </c>
      <c r="L47" s="4">
        <f>SUM(Table31411[[#This Row],[Column9]:[Column12]])</f>
        <v>27</v>
      </c>
      <c r="M47" s="6">
        <f>SUM(Table31411[[#This Row],[Column13]]+Table31411[[#This Row],[Column7]])</f>
        <v>35</v>
      </c>
    </row>
    <row r="48" spans="2:13" x14ac:dyDescent="0.3">
      <c r="B48" s="3" t="s">
        <v>62</v>
      </c>
      <c r="C48" s="4">
        <v>0</v>
      </c>
      <c r="D48" s="4">
        <v>0</v>
      </c>
      <c r="E48" s="4">
        <v>0</v>
      </c>
      <c r="F48" s="4">
        <v>0</v>
      </c>
      <c r="G48" s="4">
        <f>SUM(Table31411[[#This Row],[Column2]:[Column6]])</f>
        <v>0</v>
      </c>
      <c r="H48" s="5" t="s">
        <v>62</v>
      </c>
      <c r="I48" s="4">
        <v>0</v>
      </c>
      <c r="J48" s="4">
        <v>0</v>
      </c>
      <c r="K48" s="4">
        <v>0</v>
      </c>
      <c r="L48" s="4">
        <f>SUM(Table31411[[#This Row],[Column9]:[Column12]])</f>
        <v>0</v>
      </c>
      <c r="M48" s="6">
        <f>SUM(Table31411[[#This Row],[Column13]]+Table31411[[#This Row],[Column7]])</f>
        <v>0</v>
      </c>
    </row>
    <row r="49" spans="2:13" x14ac:dyDescent="0.3">
      <c r="B49" s="3" t="s">
        <v>63</v>
      </c>
      <c r="C49" s="4">
        <v>4</v>
      </c>
      <c r="D49" s="4">
        <v>1</v>
      </c>
      <c r="E49" s="4">
        <v>0</v>
      </c>
      <c r="F49" s="4">
        <v>1</v>
      </c>
      <c r="G49" s="4">
        <f>SUM(Table31411[[#This Row],[Column2]:[Column6]])</f>
        <v>6</v>
      </c>
      <c r="H49" s="5" t="s">
        <v>63</v>
      </c>
      <c r="I49" s="4">
        <v>1</v>
      </c>
      <c r="J49" s="4">
        <v>2</v>
      </c>
      <c r="K49" s="4">
        <v>0</v>
      </c>
      <c r="L49" s="4">
        <f>SUM(Table31411[[#This Row],[Column9]:[Column12]])</f>
        <v>3</v>
      </c>
      <c r="M49" s="6">
        <f>SUM(Table31411[[#This Row],[Column13]]+Table31411[[#This Row],[Column7]])</f>
        <v>9</v>
      </c>
    </row>
    <row r="50" spans="2:13" x14ac:dyDescent="0.3">
      <c r="B50" s="3" t="s">
        <v>64</v>
      </c>
      <c r="C50" s="4">
        <v>0</v>
      </c>
      <c r="D50" s="4">
        <v>0</v>
      </c>
      <c r="E50" s="4">
        <v>0</v>
      </c>
      <c r="F50" s="4">
        <v>0</v>
      </c>
      <c r="G50" s="4">
        <f>SUM(Table31411[[#This Row],[Column2]:[Column6]])</f>
        <v>0</v>
      </c>
      <c r="H50" s="5" t="s">
        <v>64</v>
      </c>
      <c r="I50" s="4">
        <v>0</v>
      </c>
      <c r="J50" s="4">
        <v>0</v>
      </c>
      <c r="K50" s="4">
        <v>0</v>
      </c>
      <c r="L50" s="4">
        <f>SUM(Table31411[[#This Row],[Column9]:[Column12]])</f>
        <v>0</v>
      </c>
      <c r="M50" s="6">
        <f>SUM(Table31411[[#This Row],[Column13]]+Table31411[[#This Row],[Column7]])</f>
        <v>0</v>
      </c>
    </row>
    <row r="51" spans="2:13" x14ac:dyDescent="0.3">
      <c r="B51" s="3" t="s">
        <v>65</v>
      </c>
      <c r="C51" s="4">
        <v>27</v>
      </c>
      <c r="D51" s="4">
        <v>8</v>
      </c>
      <c r="E51" s="4">
        <v>4</v>
      </c>
      <c r="F51" s="4">
        <v>5</v>
      </c>
      <c r="G51" s="4">
        <f>SUM(Table31411[[#This Row],[Column2]:[Column6]])</f>
        <v>44</v>
      </c>
      <c r="H51" s="5" t="s">
        <v>65</v>
      </c>
      <c r="I51" s="4">
        <v>15</v>
      </c>
      <c r="J51" s="4">
        <v>10</v>
      </c>
      <c r="K51" s="4">
        <v>0</v>
      </c>
      <c r="L51" s="4">
        <f>SUM(Table31411[[#This Row],[Column9]:[Column12]])</f>
        <v>25</v>
      </c>
      <c r="M51" s="6">
        <f>SUM(Table31411[[#This Row],[Column13]]+Table31411[[#This Row],[Column7]])</f>
        <v>69</v>
      </c>
    </row>
    <row r="52" spans="2:13" x14ac:dyDescent="0.3">
      <c r="B52" s="3" t="s">
        <v>66</v>
      </c>
      <c r="C52" s="4">
        <v>0</v>
      </c>
      <c r="D52" s="4">
        <v>0</v>
      </c>
      <c r="E52" s="4">
        <v>0</v>
      </c>
      <c r="F52" s="4">
        <v>0</v>
      </c>
      <c r="G52" s="4">
        <f>SUM(Table31411[[#This Row],[Column2]:[Column6]])</f>
        <v>0</v>
      </c>
      <c r="H52" s="5" t="s">
        <v>66</v>
      </c>
      <c r="I52" s="4">
        <v>0</v>
      </c>
      <c r="J52" s="4">
        <v>0</v>
      </c>
      <c r="K52" s="4">
        <v>0</v>
      </c>
      <c r="L52" s="4">
        <f>SUM(Table31411[[#This Row],[Column9]:[Column12]])</f>
        <v>0</v>
      </c>
      <c r="M52" s="6">
        <f>SUM(Table31411[[#This Row],[Column13]]+Table31411[[#This Row],[Column7]])</f>
        <v>0</v>
      </c>
    </row>
    <row r="53" spans="2:13" x14ac:dyDescent="0.3">
      <c r="B53" s="3" t="s">
        <v>67</v>
      </c>
      <c r="C53" s="4">
        <v>2</v>
      </c>
      <c r="D53" s="4">
        <v>0</v>
      </c>
      <c r="E53" s="4">
        <v>3</v>
      </c>
      <c r="F53" s="4">
        <v>3</v>
      </c>
      <c r="G53" s="4">
        <f>SUM(Table31411[[#This Row],[Column2]:[Column6]])</f>
        <v>8</v>
      </c>
      <c r="H53" s="5" t="s">
        <v>67</v>
      </c>
      <c r="I53" s="4">
        <v>0</v>
      </c>
      <c r="J53" s="4">
        <v>2</v>
      </c>
      <c r="K53" s="4">
        <v>0</v>
      </c>
      <c r="L53" s="4">
        <f>SUM(Table31411[[#This Row],[Column9]:[Column12]])</f>
        <v>2</v>
      </c>
      <c r="M53" s="6">
        <f>SUM(Table31411[[#This Row],[Column13]]+Table31411[[#This Row],[Column7]])</f>
        <v>10</v>
      </c>
    </row>
    <row r="54" spans="2:13" x14ac:dyDescent="0.3">
      <c r="B54" s="7" t="s">
        <v>68</v>
      </c>
      <c r="C54">
        <v>0</v>
      </c>
      <c r="D54">
        <v>0</v>
      </c>
      <c r="E54">
        <v>0</v>
      </c>
      <c r="F54">
        <v>0</v>
      </c>
      <c r="G54">
        <v>2</v>
      </c>
      <c r="H54" s="7" t="s">
        <v>68</v>
      </c>
      <c r="I54">
        <v>0</v>
      </c>
      <c r="J54">
        <v>0</v>
      </c>
      <c r="K54">
        <v>0</v>
      </c>
      <c r="L54">
        <v>0</v>
      </c>
      <c r="M54">
        <v>1</v>
      </c>
    </row>
    <row r="55" spans="2:13" x14ac:dyDescent="0.3">
      <c r="B55" s="8" t="s">
        <v>69</v>
      </c>
      <c r="C55" s="9">
        <v>6</v>
      </c>
      <c r="D55" s="9">
        <v>0</v>
      </c>
      <c r="E55" s="9">
        <v>0</v>
      </c>
      <c r="F55" s="9">
        <v>0</v>
      </c>
      <c r="G55" s="9">
        <f>SUM(Table31411[[#This Row],[Column2]:[Column6]])</f>
        <v>6</v>
      </c>
      <c r="H55" s="8" t="s">
        <v>69</v>
      </c>
      <c r="I55" s="9">
        <v>2</v>
      </c>
      <c r="J55" s="9">
        <v>0</v>
      </c>
      <c r="K55" s="9">
        <v>0</v>
      </c>
      <c r="L55" s="9">
        <f>SUM(Table31411[[#This Row],[Column9]:[Column12]])</f>
        <v>2</v>
      </c>
      <c r="M55" s="9">
        <f>SUM(Table31411[[#This Row],[Column13]]+Table31411[[#This Row],[Column7]])</f>
        <v>8</v>
      </c>
    </row>
    <row r="56" spans="2:13" x14ac:dyDescent="0.3">
      <c r="B56" s="3" t="s">
        <v>70</v>
      </c>
      <c r="C56" s="4">
        <v>14</v>
      </c>
      <c r="D56" s="4">
        <v>3</v>
      </c>
      <c r="E56" s="4">
        <v>4</v>
      </c>
      <c r="F56" s="4">
        <v>1</v>
      </c>
      <c r="G56" s="4">
        <f>SUM(Table31411[[#This Row],[Column2]:[Column6]])</f>
        <v>22</v>
      </c>
      <c r="H56" s="5" t="s">
        <v>70</v>
      </c>
      <c r="I56" s="4">
        <v>5</v>
      </c>
      <c r="J56" s="4">
        <v>2</v>
      </c>
      <c r="K56" s="4">
        <v>0</v>
      </c>
      <c r="L56" s="4">
        <f>SUM(Table31411[[#This Row],[Column9]:[Column12]])</f>
        <v>7</v>
      </c>
      <c r="M56" s="6">
        <f>SUM(Table31411[[#This Row],[Column13]]+Table31411[[#This Row],[Column7]])</f>
        <v>29</v>
      </c>
    </row>
    <row r="57" spans="2:13" x14ac:dyDescent="0.3">
      <c r="B57" s="3" t="s">
        <v>71</v>
      </c>
      <c r="C57" s="4">
        <v>5</v>
      </c>
      <c r="D57" s="4">
        <v>3</v>
      </c>
      <c r="E57" s="4">
        <v>0</v>
      </c>
      <c r="F57" s="4">
        <v>1</v>
      </c>
      <c r="G57" s="4">
        <f>SUM(Table31411[[#This Row],[Column2]:[Column6]])</f>
        <v>9</v>
      </c>
      <c r="H57" s="5" t="s">
        <v>71</v>
      </c>
      <c r="I57" s="4">
        <v>1</v>
      </c>
      <c r="J57" s="4">
        <v>0</v>
      </c>
      <c r="K57" s="4">
        <v>0</v>
      </c>
      <c r="L57" s="4">
        <f>SUM(Table31411[[#This Row],[Column9]:[Column12]])</f>
        <v>1</v>
      </c>
      <c r="M57" s="6">
        <f>SUM(Table31411[[#This Row],[Column13]]+Table31411[[#This Row],[Column7]])</f>
        <v>10</v>
      </c>
    </row>
    <row r="58" spans="2:13" x14ac:dyDescent="0.3">
      <c r="B58" s="3" t="s">
        <v>72</v>
      </c>
      <c r="C58" s="4">
        <v>7</v>
      </c>
      <c r="D58" s="4">
        <v>4</v>
      </c>
      <c r="E58" s="4">
        <v>4</v>
      </c>
      <c r="F58" s="4">
        <v>2</v>
      </c>
      <c r="G58" s="4">
        <f>SUM(Table31411[[#This Row],[Column2]:[Column6]])</f>
        <v>17</v>
      </c>
      <c r="H58" s="5" t="s">
        <v>72</v>
      </c>
      <c r="I58" s="4">
        <v>5</v>
      </c>
      <c r="J58" s="4">
        <v>4</v>
      </c>
      <c r="K58" s="4">
        <v>0</v>
      </c>
      <c r="L58" s="4">
        <f>SUM(Table31411[[#This Row],[Column9]:[Column12]])</f>
        <v>9</v>
      </c>
      <c r="M58" s="6">
        <f>SUM(Table31411[[#This Row],[Column13]]+Table31411[[#This Row],[Column7]])</f>
        <v>26</v>
      </c>
    </row>
    <row r="59" spans="2:13" x14ac:dyDescent="0.3">
      <c r="B59" s="3" t="s">
        <v>73</v>
      </c>
      <c r="C59" s="4">
        <v>6</v>
      </c>
      <c r="D59" s="4">
        <v>0</v>
      </c>
      <c r="E59" s="4">
        <v>2</v>
      </c>
      <c r="F59" s="4">
        <v>1</v>
      </c>
      <c r="G59" s="4">
        <f>SUM(Table31411[[#This Row],[Column2]:[Column6]])</f>
        <v>9</v>
      </c>
      <c r="H59" s="5" t="s">
        <v>73</v>
      </c>
      <c r="I59" s="4">
        <v>2</v>
      </c>
      <c r="J59" s="4">
        <v>1</v>
      </c>
      <c r="K59" s="4">
        <v>0</v>
      </c>
      <c r="L59" s="4">
        <f>SUM(Table31411[[#This Row],[Column9]:[Column12]])</f>
        <v>3</v>
      </c>
      <c r="M59" s="6">
        <f>SUM(Table31411[[#This Row],[Column13]]+Table31411[[#This Row],[Column7]])</f>
        <v>12</v>
      </c>
    </row>
    <row r="60" spans="2:13" x14ac:dyDescent="0.3">
      <c r="B60" s="3" t="s">
        <v>74</v>
      </c>
      <c r="C60" s="4">
        <v>7</v>
      </c>
      <c r="D60" s="4">
        <v>3</v>
      </c>
      <c r="E60" s="4">
        <v>1</v>
      </c>
      <c r="F60" s="4">
        <v>2</v>
      </c>
      <c r="G60" s="4">
        <f>SUM(Table31411[[#This Row],[Column2]:[Column6]])</f>
        <v>13</v>
      </c>
      <c r="H60" s="5" t="s">
        <v>74</v>
      </c>
      <c r="I60" s="4">
        <v>0</v>
      </c>
      <c r="J60" s="4">
        <v>1</v>
      </c>
      <c r="K60" s="4">
        <v>0</v>
      </c>
      <c r="L60" s="4">
        <f>SUM(Table31411[[#This Row],[Column9]:[Column12]])</f>
        <v>1</v>
      </c>
      <c r="M60" s="6">
        <f>SUM(Table31411[[#This Row],[Column13]]+Table31411[[#This Row],[Column7]])</f>
        <v>14</v>
      </c>
    </row>
    <row r="61" spans="2:13" x14ac:dyDescent="0.3">
      <c r="B61" s="10" t="s">
        <v>75</v>
      </c>
      <c r="C61" s="11">
        <f>SUM(Table31411[Column2])</f>
        <v>207</v>
      </c>
      <c r="D61" s="11">
        <f>SUBTOTAL(109,Table31411[Column32])</f>
        <v>55</v>
      </c>
      <c r="E61" s="11">
        <f>SUBTOTAL(109,Table31411[Column5])</f>
        <v>50</v>
      </c>
      <c r="F61" s="11">
        <f>SUBTOTAL(109,Table31411[Column6])</f>
        <v>40</v>
      </c>
      <c r="G61" s="12">
        <f>SUM(Table31411[Column7])</f>
        <v>354</v>
      </c>
      <c r="H61" s="13" t="s">
        <v>76</v>
      </c>
      <c r="I61" s="11">
        <f>SUM(Table31411[Column9])</f>
        <v>92</v>
      </c>
      <c r="J61" s="11">
        <f>SUBTOTAL(109,Table31411[Column102])</f>
        <v>67</v>
      </c>
      <c r="K61" s="11">
        <f>SUBTOTAL(109,Table31411[Column12])</f>
        <v>20</v>
      </c>
      <c r="L61" s="11">
        <f>SUM(I61:K61)</f>
        <v>179</v>
      </c>
      <c r="M61" s="14">
        <f>SUM(L61,G61)</f>
        <v>533</v>
      </c>
    </row>
    <row r="63" spans="2:13" x14ac:dyDescent="0.3">
      <c r="B63" s="15" t="s">
        <v>77</v>
      </c>
      <c r="F63" t="s">
        <v>78</v>
      </c>
    </row>
    <row r="64" spans="2:13" x14ac:dyDescent="0.3">
      <c r="B64" s="16" t="s">
        <v>79</v>
      </c>
    </row>
    <row r="65" spans="1:18" x14ac:dyDescent="0.3">
      <c r="B65" s="16" t="s">
        <v>80</v>
      </c>
    </row>
    <row r="66" spans="1:18" x14ac:dyDescent="0.3">
      <c r="B66" s="17" t="s">
        <v>81</v>
      </c>
      <c r="C66" s="17"/>
      <c r="D66" s="17"/>
      <c r="E66" s="17"/>
      <c r="F66" s="17"/>
    </row>
    <row r="67" spans="1:18" x14ac:dyDescent="0.3">
      <c r="A67" s="32" t="s">
        <v>82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3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3">
      <c r="A69" s="18"/>
      <c r="B69" s="26" t="s">
        <v>83</v>
      </c>
      <c r="C69" s="18"/>
      <c r="D69" s="18"/>
      <c r="E69" s="18"/>
      <c r="F69" s="18"/>
      <c r="G69" s="18"/>
      <c r="H69" s="18"/>
      <c r="I69" s="18"/>
      <c r="J69" s="18"/>
      <c r="K69" s="26" t="s">
        <v>84</v>
      </c>
      <c r="L69" s="18"/>
      <c r="M69" s="18"/>
      <c r="N69" s="18"/>
      <c r="O69" s="18"/>
      <c r="P69" s="18"/>
      <c r="Q69" s="18"/>
      <c r="R69" s="18"/>
    </row>
    <row r="70" spans="1:18" x14ac:dyDescent="0.3">
      <c r="A70" s="26" t="s">
        <v>2</v>
      </c>
      <c r="B70" s="26" t="s">
        <v>85</v>
      </c>
      <c r="C70" s="26" t="s">
        <v>86</v>
      </c>
      <c r="D70" s="26"/>
      <c r="E70" s="26"/>
      <c r="F70" s="26" t="s">
        <v>5</v>
      </c>
      <c r="G70" s="26" t="s">
        <v>6</v>
      </c>
      <c r="H70" s="26" t="s">
        <v>87</v>
      </c>
      <c r="I70" s="26" t="s">
        <v>88</v>
      </c>
      <c r="J70" s="26" t="s">
        <v>7</v>
      </c>
      <c r="K70" s="26" t="s">
        <v>2</v>
      </c>
      <c r="L70" s="26" t="s">
        <v>3</v>
      </c>
      <c r="M70" s="26" t="s">
        <v>4</v>
      </c>
      <c r="N70" s="26"/>
      <c r="O70" s="26"/>
      <c r="P70" s="26" t="s">
        <v>5</v>
      </c>
      <c r="Q70" s="26" t="s">
        <v>89</v>
      </c>
      <c r="R70" s="26" t="s">
        <v>90</v>
      </c>
    </row>
    <row r="71" spans="1:18" x14ac:dyDescent="0.3">
      <c r="A71" s="18"/>
      <c r="B71" s="18"/>
      <c r="C71" s="18"/>
      <c r="D71" s="18" t="s">
        <v>91</v>
      </c>
      <c r="E71" s="18" t="s">
        <v>92</v>
      </c>
      <c r="F71" s="18"/>
      <c r="G71" s="18"/>
      <c r="H71" s="18"/>
      <c r="I71" s="18"/>
      <c r="J71" s="18"/>
      <c r="K71" s="18"/>
      <c r="L71" s="18"/>
      <c r="M71" s="18"/>
      <c r="N71" s="18" t="s">
        <v>91</v>
      </c>
      <c r="O71" s="18" t="s">
        <v>93</v>
      </c>
      <c r="P71" s="18"/>
      <c r="Q71" s="18"/>
      <c r="R71" s="18"/>
    </row>
    <row r="72" spans="1:18" x14ac:dyDescent="0.3">
      <c r="A72" s="18"/>
      <c r="B72" s="18"/>
      <c r="C72" s="18"/>
      <c r="D72" s="18" t="s">
        <v>94</v>
      </c>
      <c r="E72" s="18" t="s">
        <v>94</v>
      </c>
      <c r="F72" s="18"/>
      <c r="G72" s="18"/>
      <c r="H72" s="18"/>
      <c r="I72" s="18"/>
      <c r="J72" s="18"/>
      <c r="K72" s="18"/>
      <c r="L72" s="18"/>
      <c r="M72" s="18"/>
      <c r="N72" s="18" t="s">
        <v>94</v>
      </c>
      <c r="O72" s="18" t="s">
        <v>94</v>
      </c>
      <c r="P72" s="18"/>
      <c r="Q72" s="18"/>
      <c r="R72" s="18"/>
    </row>
    <row r="73" spans="1:18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 x14ac:dyDescent="0.3">
      <c r="A74" s="18" t="s">
        <v>11</v>
      </c>
      <c r="B74" s="18" t="s">
        <v>12</v>
      </c>
      <c r="C74" s="18" t="s">
        <v>95</v>
      </c>
      <c r="D74" s="18" t="s">
        <v>96</v>
      </c>
      <c r="E74" s="18" t="s">
        <v>14</v>
      </c>
      <c r="F74" s="18" t="s">
        <v>15</v>
      </c>
      <c r="G74" s="18" t="s">
        <v>16</v>
      </c>
      <c r="H74" s="18" t="s">
        <v>17</v>
      </c>
      <c r="I74" s="18" t="s">
        <v>18</v>
      </c>
      <c r="J74" s="18" t="s">
        <v>97</v>
      </c>
      <c r="K74" s="18" t="s">
        <v>98</v>
      </c>
      <c r="L74" s="18" t="s">
        <v>20</v>
      </c>
      <c r="M74" s="18" t="s">
        <v>21</v>
      </c>
      <c r="N74" s="18" t="s">
        <v>22</v>
      </c>
      <c r="O74" s="18" t="s">
        <v>99</v>
      </c>
      <c r="P74" s="18" t="s">
        <v>100</v>
      </c>
      <c r="Q74" s="18" t="s">
        <v>101</v>
      </c>
      <c r="R74" s="18" t="s">
        <v>102</v>
      </c>
    </row>
    <row r="75" spans="1:18" x14ac:dyDescent="0.3">
      <c r="A75" s="20" t="s">
        <v>11</v>
      </c>
      <c r="B75" s="21" t="s">
        <v>12</v>
      </c>
      <c r="C75" s="21" t="s">
        <v>95</v>
      </c>
      <c r="D75" s="21" t="s">
        <v>96</v>
      </c>
      <c r="E75" s="21" t="s">
        <v>14</v>
      </c>
      <c r="F75" s="21" t="s">
        <v>15</v>
      </c>
      <c r="G75" s="21" t="s">
        <v>16</v>
      </c>
      <c r="H75" s="21" t="s">
        <v>17</v>
      </c>
      <c r="I75" s="21" t="s">
        <v>18</v>
      </c>
      <c r="J75" s="21" t="s">
        <v>97</v>
      </c>
      <c r="K75" s="21" t="s">
        <v>98</v>
      </c>
      <c r="L75" s="21" t="s">
        <v>20</v>
      </c>
      <c r="M75" s="21" t="s">
        <v>21</v>
      </c>
      <c r="N75" s="21" t="s">
        <v>22</v>
      </c>
      <c r="O75" s="21" t="s">
        <v>99</v>
      </c>
      <c r="P75" s="21" t="s">
        <v>100</v>
      </c>
      <c r="Q75" s="21" t="s">
        <v>101</v>
      </c>
      <c r="R75" s="22" t="s">
        <v>102</v>
      </c>
    </row>
    <row r="76" spans="1:18" x14ac:dyDescent="0.3">
      <c r="A76" s="27" t="s">
        <v>23</v>
      </c>
      <c r="B76" s="18">
        <v>97</v>
      </c>
      <c r="C76" s="18">
        <v>4</v>
      </c>
      <c r="D76" s="18"/>
      <c r="E76" s="18"/>
      <c r="F76" s="18">
        <v>17</v>
      </c>
      <c r="G76" s="18">
        <v>10</v>
      </c>
      <c r="H76" s="18">
        <v>2</v>
      </c>
      <c r="I76" s="18">
        <v>4</v>
      </c>
      <c r="J76" s="18">
        <f>Table11[[#This Row],[Column9]]+Table11[[#This Row],[Column8]]+Table11[[#This Row],[Column7]]+Table11[[#This Row],[Column6]]+Table11[[#This Row],[Column3]]+Table11[[#This Row],[Column2]]</f>
        <v>134</v>
      </c>
      <c r="K76" s="26" t="s">
        <v>23</v>
      </c>
      <c r="L76" s="18">
        <v>3</v>
      </c>
      <c r="M76" s="18">
        <v>4</v>
      </c>
      <c r="N76" s="18"/>
      <c r="O76" s="18"/>
      <c r="P76" s="18">
        <v>0</v>
      </c>
      <c r="Q76" s="18">
        <f>Table11[[#This Row],[Column16]]+Table11[[#This Row],[Column13]]+Table11[[#This Row],[Column12]]</f>
        <v>7</v>
      </c>
      <c r="R76" s="19">
        <f>Table11[[#This Row],[Column17]]+Table11[[#This Row],[Column10]]</f>
        <v>141</v>
      </c>
    </row>
    <row r="77" spans="1:18" x14ac:dyDescent="0.3">
      <c r="A77" s="27" t="s">
        <v>24</v>
      </c>
      <c r="B77" s="18">
        <v>122</v>
      </c>
      <c r="C77" s="18">
        <v>13</v>
      </c>
      <c r="D77" s="18"/>
      <c r="E77" s="18"/>
      <c r="F77" s="18">
        <v>23</v>
      </c>
      <c r="G77" s="18">
        <v>32</v>
      </c>
      <c r="H77" s="18">
        <v>0</v>
      </c>
      <c r="I77" s="18">
        <v>1</v>
      </c>
      <c r="J77" s="18">
        <f>Table11[[#This Row],[Column9]]+Table11[[#This Row],[Column8]]+Table11[[#This Row],[Column7]]+Table11[[#This Row],[Column6]]+Table11[[#This Row],[Column3]]+Table11[[#This Row],[Column2]]</f>
        <v>191</v>
      </c>
      <c r="K77" s="26" t="s">
        <v>24</v>
      </c>
      <c r="L77" s="18">
        <v>40</v>
      </c>
      <c r="M77" s="18">
        <v>39</v>
      </c>
      <c r="N77" s="18"/>
      <c r="O77" s="18"/>
      <c r="P77" s="18">
        <v>18</v>
      </c>
      <c r="Q77" s="18">
        <f>Table11[[#This Row],[Column16]]+Table11[[#This Row],[Column13]]+Table11[[#This Row],[Column12]]</f>
        <v>97</v>
      </c>
      <c r="R77" s="19">
        <f>Table11[[#This Row],[Column17]]+Table11[[#This Row],[Column10]]</f>
        <v>288</v>
      </c>
    </row>
    <row r="78" spans="1:18" x14ac:dyDescent="0.3">
      <c r="A78" s="27" t="s">
        <v>25</v>
      </c>
      <c r="B78" s="18">
        <v>131</v>
      </c>
      <c r="C78" s="18">
        <v>20</v>
      </c>
      <c r="D78" s="18"/>
      <c r="E78" s="18"/>
      <c r="F78" s="18">
        <v>7</v>
      </c>
      <c r="G78" s="18">
        <v>27</v>
      </c>
      <c r="H78" s="18">
        <v>0</v>
      </c>
      <c r="I78" s="18">
        <v>0</v>
      </c>
      <c r="J78" s="18">
        <f>Table11[[#This Row],[Column9]]+Table11[[#This Row],[Column8]]+Table11[[#This Row],[Column7]]+Table11[[#This Row],[Column6]]+Table11[[#This Row],[Column3]]+Table11[[#This Row],[Column2]]</f>
        <v>185</v>
      </c>
      <c r="K78" s="26" t="s">
        <v>25</v>
      </c>
      <c r="L78" s="18">
        <v>70</v>
      </c>
      <c r="M78" s="18">
        <v>133</v>
      </c>
      <c r="N78" s="18"/>
      <c r="O78" s="18"/>
      <c r="P78" s="18">
        <v>9</v>
      </c>
      <c r="Q78" s="18">
        <f>Table11[[#This Row],[Column16]]+Table11[[#This Row],[Column13]]+Table11[[#This Row],[Column12]]</f>
        <v>212</v>
      </c>
      <c r="R78" s="19">
        <f>Table11[[#This Row],[Column17]]+Table11[[#This Row],[Column10]]</f>
        <v>397</v>
      </c>
    </row>
    <row r="79" spans="1:18" x14ac:dyDescent="0.3">
      <c r="A79" s="27" t="s">
        <v>26</v>
      </c>
      <c r="B79" s="18">
        <v>149</v>
      </c>
      <c r="C79" s="18">
        <v>37</v>
      </c>
      <c r="D79" s="18"/>
      <c r="E79" s="18"/>
      <c r="F79" s="18">
        <v>22</v>
      </c>
      <c r="G79" s="18">
        <v>42</v>
      </c>
      <c r="H79" s="18">
        <v>1</v>
      </c>
      <c r="I79" s="18">
        <v>2</v>
      </c>
      <c r="J79" s="18">
        <f>Table11[[#This Row],[Column9]]+Table11[[#This Row],[Column8]]+Table11[[#This Row],[Column7]]+Table11[[#This Row],[Column6]]+Table11[[#This Row],[Column3]]+Table11[[#This Row],[Column2]]</f>
        <v>253</v>
      </c>
      <c r="K79" s="26" t="s">
        <v>26</v>
      </c>
      <c r="L79" s="18">
        <v>28</v>
      </c>
      <c r="M79" s="18">
        <v>51</v>
      </c>
      <c r="N79" s="18"/>
      <c r="O79" s="18"/>
      <c r="P79" s="18">
        <v>0</v>
      </c>
      <c r="Q79" s="18">
        <f>Table11[[#This Row],[Column16]]+Table11[[#This Row],[Column13]]+Table11[[#This Row],[Column12]]</f>
        <v>79</v>
      </c>
      <c r="R79" s="19">
        <f>Table11[[#This Row],[Column17]]+Table11[[#This Row],[Column10]]</f>
        <v>332</v>
      </c>
    </row>
    <row r="80" spans="1:18" x14ac:dyDescent="0.3">
      <c r="A80" s="27" t="s">
        <v>27</v>
      </c>
      <c r="B80" s="18">
        <v>61</v>
      </c>
      <c r="C80" s="18">
        <v>10</v>
      </c>
      <c r="D80" s="18"/>
      <c r="E80" s="18"/>
      <c r="F80" s="18">
        <v>5</v>
      </c>
      <c r="G80" s="18">
        <v>29</v>
      </c>
      <c r="H80" s="18">
        <v>0</v>
      </c>
      <c r="I80" s="18">
        <v>0</v>
      </c>
      <c r="J80" s="18">
        <f>Table11[[#This Row],[Column9]]+Table11[[#This Row],[Column8]]+Table11[[#This Row],[Column7]]+Table11[[#This Row],[Column6]]+Table11[[#This Row],[Column3]]+Table11[[#This Row],[Column2]]</f>
        <v>105</v>
      </c>
      <c r="K80" s="26" t="s">
        <v>27</v>
      </c>
      <c r="L80" s="18">
        <v>8</v>
      </c>
      <c r="M80" s="18">
        <v>31</v>
      </c>
      <c r="N80" s="18"/>
      <c r="O80" s="18"/>
      <c r="P80" s="18">
        <v>2</v>
      </c>
      <c r="Q80" s="18">
        <f>Table11[[#This Row],[Column16]]+Table11[[#This Row],[Column13]]+Table11[[#This Row],[Column12]]</f>
        <v>41</v>
      </c>
      <c r="R80" s="19">
        <f>Table11[[#This Row],[Column17]]+Table11[[#This Row],[Column10]]</f>
        <v>146</v>
      </c>
    </row>
    <row r="81" spans="1:18" x14ac:dyDescent="0.3">
      <c r="A81" s="27" t="s">
        <v>28</v>
      </c>
      <c r="B81" s="18">
        <v>192</v>
      </c>
      <c r="C81" s="18">
        <v>102</v>
      </c>
      <c r="D81" s="18"/>
      <c r="E81" s="18"/>
      <c r="F81" s="18">
        <v>15</v>
      </c>
      <c r="G81" s="18">
        <v>61</v>
      </c>
      <c r="H81" s="18">
        <v>1</v>
      </c>
      <c r="I81" s="18">
        <v>9</v>
      </c>
      <c r="J81" s="18">
        <f>Table11[[#This Row],[Column9]]+Table11[[#This Row],[Column8]]+Table11[[#This Row],[Column7]]+Table11[[#This Row],[Column6]]+Table11[[#This Row],[Column3]]+Table11[[#This Row],[Column2]]</f>
        <v>380</v>
      </c>
      <c r="K81" s="26" t="s">
        <v>28</v>
      </c>
      <c r="L81" s="18">
        <v>62</v>
      </c>
      <c r="M81" s="18">
        <v>84</v>
      </c>
      <c r="N81" s="18"/>
      <c r="O81" s="18"/>
      <c r="P81" s="18">
        <v>1</v>
      </c>
      <c r="Q81" s="18">
        <f>Table11[[#This Row],[Column16]]+Table11[[#This Row],[Column13]]+Table11[[#This Row],[Column12]]</f>
        <v>147</v>
      </c>
      <c r="R81" s="19">
        <f>Table11[[#This Row],[Column17]]+Table11[[#This Row],[Column10]]</f>
        <v>527</v>
      </c>
    </row>
    <row r="82" spans="1:18" x14ac:dyDescent="0.3">
      <c r="A82" s="27" t="s">
        <v>29</v>
      </c>
      <c r="B82" s="18">
        <v>2</v>
      </c>
      <c r="C82" s="18">
        <v>3</v>
      </c>
      <c r="D82" s="18">
        <v>3</v>
      </c>
      <c r="E82" s="18">
        <v>0</v>
      </c>
      <c r="F82" s="18">
        <v>9</v>
      </c>
      <c r="G82" s="18">
        <v>5</v>
      </c>
      <c r="H82" s="18">
        <v>0</v>
      </c>
      <c r="I82" s="18">
        <v>0</v>
      </c>
      <c r="J82" s="18">
        <f>Table11[[#This Row],[Column9]]+Table11[[#This Row],[Column8]]+Table11[[#This Row],[Column7]]+Table11[[#This Row],[Column6]]+Table11[[#This Row],[Column3]]+Table11[[#This Row],[Column2]]</f>
        <v>19</v>
      </c>
      <c r="K82" s="26" t="s">
        <v>29</v>
      </c>
      <c r="L82" s="18">
        <v>4</v>
      </c>
      <c r="M82" s="18">
        <v>1</v>
      </c>
      <c r="N82" s="18">
        <v>0</v>
      </c>
      <c r="O82" s="18">
        <v>1</v>
      </c>
      <c r="P82" s="18">
        <v>0</v>
      </c>
      <c r="Q82" s="18">
        <f>Table11[[#This Row],[Column16]]+Table11[[#This Row],[Column13]]+Table11[[#This Row],[Column12]]</f>
        <v>5</v>
      </c>
      <c r="R82" s="19">
        <f>Table11[[#This Row],[Column17]]+Table11[[#This Row],[Column10]]</f>
        <v>24</v>
      </c>
    </row>
    <row r="83" spans="1:18" x14ac:dyDescent="0.3">
      <c r="A83" s="27" t="s">
        <v>30</v>
      </c>
      <c r="B83" s="18">
        <v>14</v>
      </c>
      <c r="C83" s="18">
        <v>3</v>
      </c>
      <c r="D83" s="18">
        <v>3</v>
      </c>
      <c r="E83" s="18">
        <v>0</v>
      </c>
      <c r="F83" s="18">
        <v>17</v>
      </c>
      <c r="G83" s="18">
        <v>9</v>
      </c>
      <c r="H83" s="18">
        <v>0</v>
      </c>
      <c r="I83" s="18">
        <v>0</v>
      </c>
      <c r="J83" s="18">
        <f>Table11[[#This Row],[Column9]]+Table11[[#This Row],[Column8]]+Table11[[#This Row],[Column7]]+Table11[[#This Row],[Column6]]+Table11[[#This Row],[Column3]]+Table11[[#This Row],[Column2]]</f>
        <v>43</v>
      </c>
      <c r="K83" s="26" t="s">
        <v>30</v>
      </c>
      <c r="L83" s="18">
        <v>8</v>
      </c>
      <c r="M83" s="18">
        <v>3</v>
      </c>
      <c r="N83" s="18">
        <v>0</v>
      </c>
      <c r="O83" s="18">
        <v>3</v>
      </c>
      <c r="P83" s="18">
        <v>0</v>
      </c>
      <c r="Q83" s="18">
        <f>Table11[[#This Row],[Column16]]+Table11[[#This Row],[Column13]]+Table11[[#This Row],[Column12]]</f>
        <v>11</v>
      </c>
      <c r="R83" s="19">
        <f>Table11[[#This Row],[Column17]]+Table11[[#This Row],[Column10]]</f>
        <v>54</v>
      </c>
    </row>
    <row r="84" spans="1:18" x14ac:dyDescent="0.3">
      <c r="A84" s="27" t="s">
        <v>31</v>
      </c>
      <c r="B84" s="18">
        <v>76</v>
      </c>
      <c r="C84" s="18">
        <v>3</v>
      </c>
      <c r="D84" s="18"/>
      <c r="E84" s="18"/>
      <c r="F84" s="18">
        <v>8</v>
      </c>
      <c r="G84" s="18">
        <v>12</v>
      </c>
      <c r="H84" s="18">
        <v>0</v>
      </c>
      <c r="I84" s="18">
        <v>1</v>
      </c>
      <c r="J84" s="18">
        <f>Table11[[#This Row],[Column9]]+Table11[[#This Row],[Column8]]+Table11[[#This Row],[Column7]]+Table11[[#This Row],[Column6]]+Table11[[#This Row],[Column3]]+Table11[[#This Row],[Column2]]</f>
        <v>100</v>
      </c>
      <c r="K84" s="26" t="s">
        <v>31</v>
      </c>
      <c r="L84" s="18">
        <v>2</v>
      </c>
      <c r="M84" s="18">
        <v>11</v>
      </c>
      <c r="N84" s="18"/>
      <c r="O84" s="18"/>
      <c r="P84" s="18">
        <v>1</v>
      </c>
      <c r="Q84" s="18">
        <f>Table11[[#This Row],[Column16]]+Table11[[#This Row],[Column13]]+Table11[[#This Row],[Column12]]</f>
        <v>14</v>
      </c>
      <c r="R84" s="19">
        <f>Table11[[#This Row],[Column17]]+Table11[[#This Row],[Column10]]</f>
        <v>114</v>
      </c>
    </row>
    <row r="85" spans="1:18" x14ac:dyDescent="0.3">
      <c r="A85" s="27" t="s">
        <v>32</v>
      </c>
      <c r="B85" s="18">
        <v>10</v>
      </c>
      <c r="C85" s="18">
        <v>0</v>
      </c>
      <c r="D85" s="18"/>
      <c r="E85" s="18"/>
      <c r="F85" s="18">
        <v>0</v>
      </c>
      <c r="G85" s="18">
        <v>1</v>
      </c>
      <c r="H85" s="18">
        <v>0</v>
      </c>
      <c r="I85" s="18">
        <v>0</v>
      </c>
      <c r="J85" s="18">
        <f>Table11[[#This Row],[Column9]]+Table11[[#This Row],[Column8]]+Table11[[#This Row],[Column7]]+Table11[[#This Row],[Column6]]+Table11[[#This Row],[Column3]]+Table11[[#This Row],[Column2]]</f>
        <v>11</v>
      </c>
      <c r="K85" s="26" t="s">
        <v>32</v>
      </c>
      <c r="L85" s="18">
        <v>0</v>
      </c>
      <c r="M85" s="18">
        <v>0</v>
      </c>
      <c r="N85" s="18"/>
      <c r="O85" s="18"/>
      <c r="P85" s="18">
        <v>0</v>
      </c>
      <c r="Q85" s="18">
        <f>Table11[[#This Row],[Column16]]+Table11[[#This Row],[Column13]]+Table11[[#This Row],[Column12]]</f>
        <v>0</v>
      </c>
      <c r="R85" s="19">
        <f>Table11[[#This Row],[Column17]]+Table11[[#This Row],[Column10]]</f>
        <v>11</v>
      </c>
    </row>
    <row r="86" spans="1:18" x14ac:dyDescent="0.3">
      <c r="A86" s="27" t="s">
        <v>33</v>
      </c>
      <c r="B86" s="18">
        <v>86</v>
      </c>
      <c r="C86" s="18">
        <v>15</v>
      </c>
      <c r="D86" s="18"/>
      <c r="E86" s="18"/>
      <c r="F86" s="18">
        <v>10</v>
      </c>
      <c r="G86" s="18">
        <v>13</v>
      </c>
      <c r="H86" s="18">
        <v>0</v>
      </c>
      <c r="I86" s="18">
        <v>0</v>
      </c>
      <c r="J86" s="18">
        <f>Table11[[#This Row],[Column9]]+Table11[[#This Row],[Column8]]+Table11[[#This Row],[Column7]]+Table11[[#This Row],[Column6]]+Table11[[#This Row],[Column3]]+Table11[[#This Row],[Column2]]</f>
        <v>124</v>
      </c>
      <c r="K86" s="26" t="s">
        <v>33</v>
      </c>
      <c r="L86" s="18">
        <v>8</v>
      </c>
      <c r="M86" s="18">
        <v>18</v>
      </c>
      <c r="N86" s="18"/>
      <c r="O86" s="18"/>
      <c r="P86" s="18">
        <v>0</v>
      </c>
      <c r="Q86" s="18">
        <f>Table11[[#This Row],[Column16]]+Table11[[#This Row],[Column13]]+Table11[[#This Row],[Column12]]</f>
        <v>26</v>
      </c>
      <c r="R86" s="19">
        <f>Table11[[#This Row],[Column17]]+Table11[[#This Row],[Column10]]</f>
        <v>150</v>
      </c>
    </row>
    <row r="87" spans="1:18" x14ac:dyDescent="0.3">
      <c r="A87" s="27" t="s">
        <v>34</v>
      </c>
      <c r="B87" s="18">
        <v>139</v>
      </c>
      <c r="C87" s="18">
        <v>53</v>
      </c>
      <c r="D87" s="18"/>
      <c r="E87" s="18"/>
      <c r="F87" s="18">
        <v>37</v>
      </c>
      <c r="G87" s="18">
        <v>36</v>
      </c>
      <c r="H87" s="18">
        <v>0</v>
      </c>
      <c r="I87" s="18">
        <v>7</v>
      </c>
      <c r="J87" s="18">
        <f>Table11[[#This Row],[Column9]]+Table11[[#This Row],[Column8]]+Table11[[#This Row],[Column7]]+Table11[[#This Row],[Column6]]+Table11[[#This Row],[Column3]]+Table11[[#This Row],[Column2]]</f>
        <v>272</v>
      </c>
      <c r="K87" s="26" t="s">
        <v>34</v>
      </c>
      <c r="L87" s="18">
        <v>26</v>
      </c>
      <c r="M87" s="18">
        <v>66</v>
      </c>
      <c r="N87" s="18"/>
      <c r="O87" s="18"/>
      <c r="P87" s="18">
        <v>0</v>
      </c>
      <c r="Q87" s="18">
        <f>Table11[[#This Row],[Column16]]+Table11[[#This Row],[Column13]]+Table11[[#This Row],[Column12]]</f>
        <v>92</v>
      </c>
      <c r="R87" s="19">
        <f>Table11[[#This Row],[Column17]]+Table11[[#This Row],[Column10]]</f>
        <v>364</v>
      </c>
    </row>
    <row r="88" spans="1:18" x14ac:dyDescent="0.3">
      <c r="A88" s="27" t="s">
        <v>35</v>
      </c>
      <c r="B88" s="18">
        <v>186</v>
      </c>
      <c r="C88" s="18">
        <v>96</v>
      </c>
      <c r="D88" s="18"/>
      <c r="E88" s="18"/>
      <c r="F88" s="18">
        <v>18</v>
      </c>
      <c r="G88" s="18">
        <v>50</v>
      </c>
      <c r="H88" s="18">
        <v>0</v>
      </c>
      <c r="I88" s="18">
        <v>2</v>
      </c>
      <c r="J88" s="18">
        <f>Table11[[#This Row],[Column9]]+Table11[[#This Row],[Column8]]+Table11[[#This Row],[Column7]]+Table11[[#This Row],[Column6]]+Table11[[#This Row],[Column3]]+Table11[[#This Row],[Column2]]</f>
        <v>352</v>
      </c>
      <c r="K88" s="26" t="s">
        <v>35</v>
      </c>
      <c r="L88" s="18">
        <v>68</v>
      </c>
      <c r="M88" s="18">
        <v>82</v>
      </c>
      <c r="N88" s="18"/>
      <c r="O88" s="18"/>
      <c r="P88" s="18">
        <v>0</v>
      </c>
      <c r="Q88" s="18">
        <f>Table11[[#This Row],[Column16]]+Table11[[#This Row],[Column13]]+Table11[[#This Row],[Column12]]</f>
        <v>150</v>
      </c>
      <c r="R88" s="19">
        <f>Table11[[#This Row],[Column17]]+Table11[[#This Row],[Column10]]</f>
        <v>502</v>
      </c>
    </row>
    <row r="89" spans="1:18" x14ac:dyDescent="0.3">
      <c r="A89" s="27" t="s">
        <v>36</v>
      </c>
      <c r="B89" s="18">
        <v>5</v>
      </c>
      <c r="C89" s="18">
        <v>0</v>
      </c>
      <c r="D89" s="18">
        <v>0</v>
      </c>
      <c r="E89" s="18">
        <v>0</v>
      </c>
      <c r="F89" s="18">
        <v>1</v>
      </c>
      <c r="G89" s="18">
        <v>13</v>
      </c>
      <c r="H89" s="18">
        <v>0</v>
      </c>
      <c r="I89" s="18">
        <v>0</v>
      </c>
      <c r="J89" s="18">
        <f>Table11[[#This Row],[Column9]]+Table11[[#This Row],[Column8]]+Table11[[#This Row],[Column7]]+Table11[[#This Row],[Column6]]+Table11[[#This Row],[Column3]]+Table11[[#This Row],[Column2]]</f>
        <v>19</v>
      </c>
      <c r="K89" s="26" t="s">
        <v>36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f>Table11[[#This Row],[Column16]]+Table11[[#This Row],[Column13]]+Table11[[#This Row],[Column12]]</f>
        <v>0</v>
      </c>
      <c r="R89" s="19">
        <f>Table11[[#This Row],[Column17]]+Table11[[#This Row],[Column10]]</f>
        <v>19</v>
      </c>
    </row>
    <row r="90" spans="1:18" x14ac:dyDescent="0.3">
      <c r="A90" s="27" t="s">
        <v>37</v>
      </c>
      <c r="B90" s="18">
        <v>1</v>
      </c>
      <c r="C90" s="18">
        <v>0</v>
      </c>
      <c r="D90" s="18">
        <v>0</v>
      </c>
      <c r="E90" s="18">
        <v>0</v>
      </c>
      <c r="F90" s="18">
        <v>0</v>
      </c>
      <c r="G90" s="18">
        <v>1</v>
      </c>
      <c r="H90" s="18">
        <v>0</v>
      </c>
      <c r="I90" s="18">
        <v>0</v>
      </c>
      <c r="J90" s="18">
        <f>Table11[[#This Row],[Column9]]+Table11[[#This Row],[Column8]]+Table11[[#This Row],[Column7]]+Table11[[#This Row],[Column6]]+Table11[[#This Row],[Column3]]+Table11[[#This Row],[Column2]]</f>
        <v>2</v>
      </c>
      <c r="K90" s="26" t="s">
        <v>37</v>
      </c>
      <c r="L90" s="18">
        <v>0</v>
      </c>
      <c r="M90" s="18">
        <v>1</v>
      </c>
      <c r="N90" s="18">
        <v>0</v>
      </c>
      <c r="O90" s="18">
        <v>1</v>
      </c>
      <c r="P90" s="18">
        <v>0</v>
      </c>
      <c r="Q90" s="18">
        <f>Table11[[#This Row],[Column16]]+Table11[[#This Row],[Column13]]+Table11[[#This Row],[Column12]]</f>
        <v>1</v>
      </c>
      <c r="R90" s="19">
        <f>Table11[[#This Row],[Column17]]+Table11[[#This Row],[Column10]]</f>
        <v>3</v>
      </c>
    </row>
    <row r="91" spans="1:18" x14ac:dyDescent="0.3">
      <c r="A91" s="27" t="s">
        <v>38</v>
      </c>
      <c r="B91" s="18">
        <v>26</v>
      </c>
      <c r="C91" s="18">
        <v>2</v>
      </c>
      <c r="D91" s="18">
        <v>2</v>
      </c>
      <c r="E91" s="18">
        <v>0</v>
      </c>
      <c r="F91" s="18">
        <v>0</v>
      </c>
      <c r="G91" s="18">
        <v>5</v>
      </c>
      <c r="H91" s="18">
        <v>1</v>
      </c>
      <c r="I91" s="18">
        <v>0</v>
      </c>
      <c r="J91" s="18">
        <f>Table11[[#This Row],[Column9]]+Table11[[#This Row],[Column8]]+Table11[[#This Row],[Column7]]+Table11[[#This Row],[Column6]]+Table11[[#This Row],[Column3]]+Table11[[#This Row],[Column2]]</f>
        <v>34</v>
      </c>
      <c r="K91" s="26" t="s">
        <v>38</v>
      </c>
      <c r="L91" s="18">
        <v>10</v>
      </c>
      <c r="M91" s="18">
        <v>14</v>
      </c>
      <c r="N91" s="18">
        <v>0</v>
      </c>
      <c r="O91" s="18">
        <v>14</v>
      </c>
      <c r="P91" s="18">
        <v>0</v>
      </c>
      <c r="Q91" s="18">
        <f>Table11[[#This Row],[Column16]]+Table11[[#This Row],[Column13]]+Table11[[#This Row],[Column12]]</f>
        <v>24</v>
      </c>
      <c r="R91" s="19">
        <f>Table11[[#This Row],[Column17]]+Table11[[#This Row],[Column10]]</f>
        <v>58</v>
      </c>
    </row>
    <row r="92" spans="1:18" x14ac:dyDescent="0.3">
      <c r="A92" s="27" t="s">
        <v>39</v>
      </c>
      <c r="B92" s="18">
        <v>184</v>
      </c>
      <c r="C92" s="18">
        <v>97</v>
      </c>
      <c r="D92" s="18"/>
      <c r="E92" s="18"/>
      <c r="F92" s="18">
        <v>4</v>
      </c>
      <c r="G92" s="18">
        <v>66</v>
      </c>
      <c r="H92" s="18">
        <v>2</v>
      </c>
      <c r="I92" s="18">
        <v>2</v>
      </c>
      <c r="J92" s="18">
        <f>Table11[[#This Row],[Column9]]+Table11[[#This Row],[Column8]]+Table11[[#This Row],[Column7]]+Table11[[#This Row],[Column6]]+Table11[[#This Row],[Column3]]+Table11[[#This Row],[Column2]]</f>
        <v>355</v>
      </c>
      <c r="K92" s="26" t="s">
        <v>39</v>
      </c>
      <c r="L92" s="18">
        <v>69</v>
      </c>
      <c r="M92" s="18">
        <v>184</v>
      </c>
      <c r="N92" s="18"/>
      <c r="O92" s="18"/>
      <c r="P92" s="18">
        <v>0</v>
      </c>
      <c r="Q92" s="18">
        <f>Table11[[#This Row],[Column16]]+Table11[[#This Row],[Column13]]+Table11[[#This Row],[Column12]]</f>
        <v>253</v>
      </c>
      <c r="R92" s="19">
        <f>Table11[[#This Row],[Column17]]+Table11[[#This Row],[Column10]]</f>
        <v>608</v>
      </c>
    </row>
    <row r="93" spans="1:18" x14ac:dyDescent="0.3">
      <c r="A93" s="27" t="s">
        <v>40</v>
      </c>
      <c r="B93" s="18">
        <v>16</v>
      </c>
      <c r="C93" s="18">
        <v>4</v>
      </c>
      <c r="D93" s="18">
        <v>3</v>
      </c>
      <c r="E93" s="18">
        <v>1</v>
      </c>
      <c r="F93" s="18">
        <v>9</v>
      </c>
      <c r="G93" s="18">
        <v>10</v>
      </c>
      <c r="H93" s="18">
        <v>1</v>
      </c>
      <c r="I93" s="18">
        <v>1</v>
      </c>
      <c r="J93" s="18">
        <f>Table11[[#This Row],[Column9]]+Table11[[#This Row],[Column8]]+Table11[[#This Row],[Column7]]+Table11[[#This Row],[Column6]]+Table11[[#This Row],[Column3]]+Table11[[#This Row],[Column2]]</f>
        <v>41</v>
      </c>
      <c r="K93" s="26" t="s">
        <v>40</v>
      </c>
      <c r="L93" s="18">
        <v>9</v>
      </c>
      <c r="M93" s="18">
        <v>19</v>
      </c>
      <c r="N93" s="18">
        <v>1</v>
      </c>
      <c r="O93" s="18">
        <v>18</v>
      </c>
      <c r="P93" s="18">
        <v>0</v>
      </c>
      <c r="Q93" s="18">
        <f>Table11[[#This Row],[Column16]]+Table11[[#This Row],[Column13]]+Table11[[#This Row],[Column12]]</f>
        <v>28</v>
      </c>
      <c r="R93" s="19">
        <f>Table11[[#This Row],[Column17]]+Table11[[#This Row],[Column10]]</f>
        <v>69</v>
      </c>
    </row>
    <row r="94" spans="1:18" x14ac:dyDescent="0.3">
      <c r="A94" s="27" t="s">
        <v>41</v>
      </c>
      <c r="B94" s="18">
        <v>12</v>
      </c>
      <c r="C94" s="18">
        <v>0</v>
      </c>
      <c r="D94" s="18">
        <v>0</v>
      </c>
      <c r="E94" s="18">
        <v>0</v>
      </c>
      <c r="F94" s="18">
        <v>2</v>
      </c>
      <c r="G94" s="18">
        <v>9</v>
      </c>
      <c r="H94" s="18">
        <v>0</v>
      </c>
      <c r="I94" s="18">
        <v>0</v>
      </c>
      <c r="J94" s="18">
        <f>Table11[[#This Row],[Column9]]+Table11[[#This Row],[Column8]]+Table11[[#This Row],[Column7]]+Table11[[#This Row],[Column6]]+Table11[[#This Row],[Column3]]+Table11[[#This Row],[Column2]]</f>
        <v>23</v>
      </c>
      <c r="K94" s="26" t="s">
        <v>41</v>
      </c>
      <c r="L94" s="18">
        <v>7</v>
      </c>
      <c r="M94" s="18">
        <v>6</v>
      </c>
      <c r="N94" s="18">
        <v>3</v>
      </c>
      <c r="O94" s="18">
        <v>0</v>
      </c>
      <c r="P94" s="18">
        <v>1</v>
      </c>
      <c r="Q94" s="18">
        <f>Table11[[#This Row],[Column16]]+Table11[[#This Row],[Column13]]+Table11[[#This Row],[Column12]]</f>
        <v>14</v>
      </c>
      <c r="R94" s="19">
        <f>Table11[[#This Row],[Column17]]+Table11[[#This Row],[Column10]]</f>
        <v>37</v>
      </c>
    </row>
    <row r="95" spans="1:18" x14ac:dyDescent="0.3">
      <c r="A95" s="27" t="s">
        <v>42</v>
      </c>
      <c r="B95" s="18">
        <v>348</v>
      </c>
      <c r="C95" s="18">
        <v>167</v>
      </c>
      <c r="D95" s="18"/>
      <c r="E95" s="18"/>
      <c r="F95" s="18">
        <v>38</v>
      </c>
      <c r="G95" s="18">
        <v>109</v>
      </c>
      <c r="H95" s="18">
        <v>0</v>
      </c>
      <c r="I95" s="18">
        <v>11</v>
      </c>
      <c r="J95" s="18">
        <f>Table11[[#This Row],[Column9]]+Table11[[#This Row],[Column8]]+Table11[[#This Row],[Column7]]+Table11[[#This Row],[Column6]]+Table11[[#This Row],[Column3]]+Table11[[#This Row],[Column2]]</f>
        <v>673</v>
      </c>
      <c r="K95" s="26" t="s">
        <v>42</v>
      </c>
      <c r="L95" s="18">
        <v>154</v>
      </c>
      <c r="M95" s="18">
        <v>277</v>
      </c>
      <c r="N95" s="18"/>
      <c r="O95" s="18"/>
      <c r="P95" s="18">
        <v>17</v>
      </c>
      <c r="Q95" s="18">
        <f>Table11[[#This Row],[Column16]]+Table11[[#This Row],[Column13]]+Table11[[#This Row],[Column12]]</f>
        <v>448</v>
      </c>
      <c r="R95" s="19">
        <f>Table11[[#This Row],[Column17]]+Table11[[#This Row],[Column10]]</f>
        <v>1121</v>
      </c>
    </row>
    <row r="96" spans="1:18" x14ac:dyDescent="0.3">
      <c r="A96" s="27" t="s">
        <v>43</v>
      </c>
      <c r="B96" s="18">
        <v>84</v>
      </c>
      <c r="C96" s="18">
        <v>7</v>
      </c>
      <c r="D96" s="18"/>
      <c r="E96" s="18"/>
      <c r="F96" s="18">
        <v>10</v>
      </c>
      <c r="G96" s="18">
        <v>30</v>
      </c>
      <c r="H96" s="18">
        <v>0</v>
      </c>
      <c r="I96" s="18">
        <v>1</v>
      </c>
      <c r="J96" s="18">
        <f>Table11[[#This Row],[Column9]]+Table11[[#This Row],[Column8]]+Table11[[#This Row],[Column7]]+Table11[[#This Row],[Column6]]+Table11[[#This Row],[Column3]]+Table11[[#This Row],[Column2]]</f>
        <v>132</v>
      </c>
      <c r="K96" s="26" t="s">
        <v>43</v>
      </c>
      <c r="L96" s="18">
        <v>21</v>
      </c>
      <c r="M96" s="18">
        <v>28</v>
      </c>
      <c r="N96" s="18"/>
      <c r="O96" s="18"/>
      <c r="P96" s="18">
        <v>2</v>
      </c>
      <c r="Q96" s="18">
        <f>Table11[[#This Row],[Column16]]+Table11[[#This Row],[Column13]]+Table11[[#This Row],[Column12]]</f>
        <v>51</v>
      </c>
      <c r="R96" s="19">
        <f>Table11[[#This Row],[Column17]]+Table11[[#This Row],[Column10]]</f>
        <v>183</v>
      </c>
    </row>
    <row r="97" spans="1:18" x14ac:dyDescent="0.3">
      <c r="A97" s="27" t="s">
        <v>103</v>
      </c>
      <c r="B97" s="18">
        <v>1</v>
      </c>
      <c r="C97" s="18">
        <v>3</v>
      </c>
      <c r="D97" s="18">
        <v>2</v>
      </c>
      <c r="E97" s="18">
        <v>0</v>
      </c>
      <c r="F97" s="18">
        <v>2</v>
      </c>
      <c r="G97" s="18">
        <v>3</v>
      </c>
      <c r="H97" s="18">
        <v>0</v>
      </c>
      <c r="I97" s="18">
        <v>0</v>
      </c>
      <c r="J97" s="18">
        <f>Table11[[#This Row],[Column9]]+Table11[[#This Row],[Column8]]+Table11[[#This Row],[Column7]]+Table11[[#This Row],[Column6]]+Table11[[#This Row],[Column3]]+Table11[[#This Row],[Column2]]</f>
        <v>9</v>
      </c>
      <c r="K97" s="26" t="s">
        <v>103</v>
      </c>
      <c r="L97" s="18">
        <v>4</v>
      </c>
      <c r="M97" s="18">
        <v>1</v>
      </c>
      <c r="N97" s="18">
        <v>1</v>
      </c>
      <c r="O97" s="18">
        <v>0</v>
      </c>
      <c r="P97" s="18">
        <v>0</v>
      </c>
      <c r="Q97" s="18">
        <f>Table11[[#This Row],[Column16]]+Table11[[#This Row],[Column13]]+Table11[[#This Row],[Column12]]</f>
        <v>5</v>
      </c>
      <c r="R97" s="19">
        <f>Table11[[#This Row],[Column17]]+Table11[[#This Row],[Column10]]</f>
        <v>14</v>
      </c>
    </row>
    <row r="98" spans="1:18" x14ac:dyDescent="0.3">
      <c r="A98" s="27" t="s">
        <v>46</v>
      </c>
      <c r="B98" s="18">
        <v>577</v>
      </c>
      <c r="C98" s="18">
        <v>124</v>
      </c>
      <c r="D98" s="18"/>
      <c r="E98" s="18"/>
      <c r="F98" s="18">
        <v>21</v>
      </c>
      <c r="G98" s="18">
        <v>79</v>
      </c>
      <c r="H98" s="18">
        <v>2</v>
      </c>
      <c r="I98" s="18">
        <v>2</v>
      </c>
      <c r="J98" s="18">
        <f>Table11[[#This Row],[Column9]]+Table11[[#This Row],[Column8]]+Table11[[#This Row],[Column7]]+Table11[[#This Row],[Column6]]+Table11[[#This Row],[Column3]]+Table11[[#This Row],[Column2]]</f>
        <v>805</v>
      </c>
      <c r="K98" s="26" t="s">
        <v>46</v>
      </c>
      <c r="L98" s="18">
        <v>153</v>
      </c>
      <c r="M98" s="18">
        <v>223</v>
      </c>
      <c r="N98" s="18"/>
      <c r="O98" s="18"/>
      <c r="P98" s="18">
        <v>3</v>
      </c>
      <c r="Q98" s="18">
        <f>Table11[[#This Row],[Column16]]+Table11[[#This Row],[Column13]]+Table11[[#This Row],[Column12]]</f>
        <v>379</v>
      </c>
      <c r="R98" s="19">
        <f>Table11[[#This Row],[Column17]]+Table11[[#This Row],[Column10]]</f>
        <v>1184</v>
      </c>
    </row>
    <row r="99" spans="1:18" x14ac:dyDescent="0.3">
      <c r="A99" s="27" t="s">
        <v>47</v>
      </c>
      <c r="B99" s="18">
        <v>67</v>
      </c>
      <c r="C99" s="18">
        <v>14</v>
      </c>
      <c r="D99" s="18"/>
      <c r="E99" s="18"/>
      <c r="F99" s="18">
        <v>3</v>
      </c>
      <c r="G99" s="18">
        <v>19</v>
      </c>
      <c r="H99" s="18">
        <v>0</v>
      </c>
      <c r="I99" s="18">
        <v>0</v>
      </c>
      <c r="J99" s="18">
        <f>Table11[[#This Row],[Column9]]+Table11[[#This Row],[Column8]]+Table11[[#This Row],[Column7]]+Table11[[#This Row],[Column6]]+Table11[[#This Row],[Column3]]+Table11[[#This Row],[Column2]]</f>
        <v>103</v>
      </c>
      <c r="K99" s="26" t="s">
        <v>47</v>
      </c>
      <c r="L99" s="18">
        <v>27</v>
      </c>
      <c r="M99" s="18">
        <v>58</v>
      </c>
      <c r="N99" s="18"/>
      <c r="O99" s="18"/>
      <c r="P99" s="18">
        <v>0</v>
      </c>
      <c r="Q99" s="18">
        <f>Table11[[#This Row],[Column16]]+Table11[[#This Row],[Column13]]+Table11[[#This Row],[Column12]]</f>
        <v>85</v>
      </c>
      <c r="R99" s="19">
        <f>Table11[[#This Row],[Column17]]+Table11[[#This Row],[Column10]]</f>
        <v>188</v>
      </c>
    </row>
    <row r="100" spans="1:18" x14ac:dyDescent="0.3">
      <c r="A100" s="27" t="s">
        <v>48</v>
      </c>
      <c r="B100" s="18">
        <v>182</v>
      </c>
      <c r="C100" s="18">
        <v>7</v>
      </c>
      <c r="D100" s="18"/>
      <c r="E100" s="18"/>
      <c r="F100" s="18">
        <v>41</v>
      </c>
      <c r="G100" s="18">
        <v>52</v>
      </c>
      <c r="H100" s="18">
        <v>3</v>
      </c>
      <c r="I100" s="18">
        <v>34</v>
      </c>
      <c r="J100" s="18">
        <f>Table11[[#This Row],[Column9]]+Table11[[#This Row],[Column8]]+Table11[[#This Row],[Column7]]+Table11[[#This Row],[Column6]]+Table11[[#This Row],[Column3]]+Table11[[#This Row],[Column2]]</f>
        <v>319</v>
      </c>
      <c r="K100" s="26" t="s">
        <v>48</v>
      </c>
      <c r="L100" s="18">
        <v>9</v>
      </c>
      <c r="M100" s="18">
        <v>110</v>
      </c>
      <c r="N100" s="18"/>
      <c r="O100" s="18"/>
      <c r="P100" s="18">
        <v>8</v>
      </c>
      <c r="Q100" s="18">
        <f>Table11[[#This Row],[Column16]]+Table11[[#This Row],[Column13]]+Table11[[#This Row],[Column12]]</f>
        <v>127</v>
      </c>
      <c r="R100" s="19">
        <f>Table11[[#This Row],[Column17]]+Table11[[#This Row],[Column10]]</f>
        <v>446</v>
      </c>
    </row>
    <row r="101" spans="1:18" x14ac:dyDescent="0.3">
      <c r="A101" s="27" t="s">
        <v>49</v>
      </c>
      <c r="B101" s="18">
        <v>132</v>
      </c>
      <c r="C101" s="18">
        <v>23</v>
      </c>
      <c r="D101" s="18"/>
      <c r="E101" s="18"/>
      <c r="F101" s="18">
        <v>21</v>
      </c>
      <c r="G101" s="18">
        <v>41</v>
      </c>
      <c r="H101" s="18">
        <v>2</v>
      </c>
      <c r="I101" s="18">
        <v>5</v>
      </c>
      <c r="J101" s="18">
        <f>Table11[[#This Row],[Column9]]+Table11[[#This Row],[Column8]]+Table11[[#This Row],[Column7]]+Table11[[#This Row],[Column6]]+Table11[[#This Row],[Column3]]+Table11[[#This Row],[Column2]]</f>
        <v>224</v>
      </c>
      <c r="K101" s="26" t="s">
        <v>49</v>
      </c>
      <c r="L101" s="18">
        <v>45</v>
      </c>
      <c r="M101" s="18">
        <v>37</v>
      </c>
      <c r="N101" s="18"/>
      <c r="O101" s="18"/>
      <c r="P101" s="18">
        <v>1</v>
      </c>
      <c r="Q101" s="18">
        <f>Table11[[#This Row],[Column16]]+Table11[[#This Row],[Column13]]+Table11[[#This Row],[Column12]]</f>
        <v>83</v>
      </c>
      <c r="R101" s="19">
        <f>Table11[[#This Row],[Column17]]+Table11[[#This Row],[Column10]]</f>
        <v>307</v>
      </c>
    </row>
    <row r="102" spans="1:18" x14ac:dyDescent="0.3">
      <c r="A102" s="27" t="s">
        <v>50</v>
      </c>
      <c r="B102" s="18">
        <v>136</v>
      </c>
      <c r="C102" s="18">
        <v>20</v>
      </c>
      <c r="D102" s="18"/>
      <c r="E102" s="18"/>
      <c r="F102" s="18">
        <v>16</v>
      </c>
      <c r="G102" s="18">
        <v>57</v>
      </c>
      <c r="H102" s="18">
        <v>0</v>
      </c>
      <c r="I102" s="18">
        <v>0</v>
      </c>
      <c r="J102" s="18">
        <f>Table11[[#This Row],[Column9]]+Table11[[#This Row],[Column8]]+Table11[[#This Row],[Column7]]+Table11[[#This Row],[Column6]]+Table11[[#This Row],[Column3]]+Table11[[#This Row],[Column2]]</f>
        <v>229</v>
      </c>
      <c r="K102" s="26" t="s">
        <v>50</v>
      </c>
      <c r="L102" s="18">
        <v>76</v>
      </c>
      <c r="M102" s="18">
        <v>118</v>
      </c>
      <c r="N102" s="18"/>
      <c r="O102" s="18"/>
      <c r="P102" s="18">
        <v>2</v>
      </c>
      <c r="Q102" s="18">
        <f>Table11[[#This Row],[Column16]]+Table11[[#This Row],[Column13]]+Table11[[#This Row],[Column12]]</f>
        <v>196</v>
      </c>
      <c r="R102" s="19">
        <f>Table11[[#This Row],[Column17]]+Table11[[#This Row],[Column10]]</f>
        <v>425</v>
      </c>
    </row>
    <row r="103" spans="1:18" x14ac:dyDescent="0.3">
      <c r="A103" s="27" t="s">
        <v>51</v>
      </c>
      <c r="B103" s="18">
        <v>136</v>
      </c>
      <c r="C103" s="18">
        <v>15</v>
      </c>
      <c r="D103" s="18"/>
      <c r="E103" s="18"/>
      <c r="F103" s="18">
        <v>45</v>
      </c>
      <c r="G103" s="18">
        <v>38</v>
      </c>
      <c r="H103" s="18">
        <v>0</v>
      </c>
      <c r="I103" s="18">
        <v>0</v>
      </c>
      <c r="J103" s="18">
        <f>Table11[[#This Row],[Column9]]+Table11[[#This Row],[Column8]]+Table11[[#This Row],[Column7]]+Table11[[#This Row],[Column6]]+Table11[[#This Row],[Column3]]+Table11[[#This Row],[Column2]]</f>
        <v>234</v>
      </c>
      <c r="K103" s="26" t="s">
        <v>51</v>
      </c>
      <c r="L103" s="18">
        <v>50</v>
      </c>
      <c r="M103" s="18">
        <v>30</v>
      </c>
      <c r="N103" s="18"/>
      <c r="O103" s="18"/>
      <c r="P103" s="18">
        <v>2</v>
      </c>
      <c r="Q103" s="18">
        <f>Table11[[#This Row],[Column16]]+Table11[[#This Row],[Column13]]+Table11[[#This Row],[Column12]]</f>
        <v>82</v>
      </c>
      <c r="R103" s="19">
        <f>Table11[[#This Row],[Column17]]+Table11[[#This Row],[Column10]]</f>
        <v>316</v>
      </c>
    </row>
    <row r="104" spans="1:18" x14ac:dyDescent="0.3">
      <c r="A104" s="27" t="s">
        <v>52</v>
      </c>
      <c r="B104" s="18">
        <v>98</v>
      </c>
      <c r="C104" s="18">
        <v>8</v>
      </c>
      <c r="D104" s="18"/>
      <c r="E104" s="18"/>
      <c r="F104" s="18">
        <v>7</v>
      </c>
      <c r="G104" s="18">
        <v>12</v>
      </c>
      <c r="H104" s="18">
        <v>1</v>
      </c>
      <c r="I104" s="18">
        <v>0</v>
      </c>
      <c r="J104" s="18">
        <f>Table11[[#This Row],[Column9]]+Table11[[#This Row],[Column8]]+Table11[[#This Row],[Column7]]+Table11[[#This Row],[Column6]]+Table11[[#This Row],[Column3]]+Table11[[#This Row],[Column2]]</f>
        <v>126</v>
      </c>
      <c r="K104" s="26" t="s">
        <v>52</v>
      </c>
      <c r="L104" s="18">
        <v>4</v>
      </c>
      <c r="M104" s="18">
        <v>5</v>
      </c>
      <c r="N104" s="18"/>
      <c r="O104" s="18"/>
      <c r="P104" s="18">
        <v>0</v>
      </c>
      <c r="Q104" s="18">
        <f>Table11[[#This Row],[Column16]]+Table11[[#This Row],[Column13]]+Table11[[#This Row],[Column12]]</f>
        <v>9</v>
      </c>
      <c r="R104" s="19">
        <f>Table11[[#This Row],[Column17]]+Table11[[#This Row],[Column10]]</f>
        <v>135</v>
      </c>
    </row>
    <row r="105" spans="1:18" x14ac:dyDescent="0.3">
      <c r="A105" s="27" t="s">
        <v>53</v>
      </c>
      <c r="B105" s="18">
        <v>109</v>
      </c>
      <c r="C105" s="18">
        <v>27</v>
      </c>
      <c r="D105" s="18"/>
      <c r="E105" s="18"/>
      <c r="F105" s="18">
        <v>4</v>
      </c>
      <c r="G105" s="18">
        <v>34</v>
      </c>
      <c r="H105" s="18">
        <v>0</v>
      </c>
      <c r="I105" s="18">
        <v>1</v>
      </c>
      <c r="J105" s="18">
        <f>Table11[[#This Row],[Column9]]+Table11[[#This Row],[Column8]]+Table11[[#This Row],[Column7]]+Table11[[#This Row],[Column6]]+Table11[[#This Row],[Column3]]+Table11[[#This Row],[Column2]]</f>
        <v>175</v>
      </c>
      <c r="K105" s="26" t="s">
        <v>53</v>
      </c>
      <c r="L105" s="18">
        <v>38</v>
      </c>
      <c r="M105" s="18">
        <v>57</v>
      </c>
      <c r="N105" s="18"/>
      <c r="O105" s="18"/>
      <c r="P105" s="18">
        <v>0</v>
      </c>
      <c r="Q105" s="18">
        <f>Table11[[#This Row],[Column16]]+Table11[[#This Row],[Column13]]+Table11[[#This Row],[Column12]]</f>
        <v>95</v>
      </c>
      <c r="R105" s="19">
        <f>Table11[[#This Row],[Column17]]+Table11[[#This Row],[Column10]]</f>
        <v>270</v>
      </c>
    </row>
    <row r="106" spans="1:18" x14ac:dyDescent="0.3">
      <c r="A106" s="27" t="s">
        <v>54</v>
      </c>
      <c r="B106" s="18">
        <v>127</v>
      </c>
      <c r="C106" s="18">
        <v>9</v>
      </c>
      <c r="D106" s="18"/>
      <c r="E106" s="18"/>
      <c r="F106" s="18">
        <v>14</v>
      </c>
      <c r="G106" s="18">
        <v>18</v>
      </c>
      <c r="H106" s="18">
        <v>0</v>
      </c>
      <c r="I106" s="18">
        <v>1</v>
      </c>
      <c r="J106" s="18">
        <f>Table11[[#This Row],[Column9]]+Table11[[#This Row],[Column8]]+Table11[[#This Row],[Column7]]+Table11[[#This Row],[Column6]]+Table11[[#This Row],[Column3]]+Table11[[#This Row],[Column2]]</f>
        <v>169</v>
      </c>
      <c r="K106" s="26" t="s">
        <v>54</v>
      </c>
      <c r="L106" s="18">
        <v>45</v>
      </c>
      <c r="M106" s="18">
        <v>46</v>
      </c>
      <c r="N106" s="18"/>
      <c r="O106" s="18"/>
      <c r="P106" s="18">
        <v>0</v>
      </c>
      <c r="Q106" s="18">
        <f>Table11[[#This Row],[Column16]]+Table11[[#This Row],[Column13]]+Table11[[#This Row],[Column12]]</f>
        <v>91</v>
      </c>
      <c r="R106" s="19">
        <f>Table11[[#This Row],[Column17]]+Table11[[#This Row],[Column10]]</f>
        <v>260</v>
      </c>
    </row>
    <row r="107" spans="1:18" x14ac:dyDescent="0.3">
      <c r="A107" s="27" t="s">
        <v>55</v>
      </c>
      <c r="B107" s="18">
        <v>0</v>
      </c>
      <c r="C107" s="18">
        <v>1</v>
      </c>
      <c r="D107" s="18">
        <v>1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f>Table11[[#This Row],[Column9]]+Table11[[#This Row],[Column8]]+Table11[[#This Row],[Column7]]+Table11[[#This Row],[Column6]]+Table11[[#This Row],[Column3]]+Table11[[#This Row],[Column2]]</f>
        <v>1</v>
      </c>
      <c r="K107" s="26" t="s">
        <v>55</v>
      </c>
      <c r="L107" s="18">
        <v>11</v>
      </c>
      <c r="M107" s="18">
        <v>51</v>
      </c>
      <c r="N107" s="18">
        <v>29</v>
      </c>
      <c r="O107" s="18">
        <v>22</v>
      </c>
      <c r="P107" s="18">
        <v>0</v>
      </c>
      <c r="Q107" s="18">
        <f>Table11[[#This Row],[Column16]]+Table11[[#This Row],[Column13]]+Table11[[#This Row],[Column12]]</f>
        <v>62</v>
      </c>
      <c r="R107" s="19">
        <f>Table11[[#This Row],[Column17]]+Table11[[#This Row],[Column10]]</f>
        <v>63</v>
      </c>
    </row>
    <row r="108" spans="1:18" x14ac:dyDescent="0.3">
      <c r="A108" s="27" t="s">
        <v>56</v>
      </c>
      <c r="B108" s="18">
        <v>140</v>
      </c>
      <c r="C108" s="18">
        <v>10</v>
      </c>
      <c r="D108" s="18"/>
      <c r="E108" s="18"/>
      <c r="F108" s="18">
        <v>4</v>
      </c>
      <c r="G108" s="18">
        <v>24</v>
      </c>
      <c r="H108" s="18">
        <v>0</v>
      </c>
      <c r="I108" s="18">
        <v>0</v>
      </c>
      <c r="J108" s="18">
        <f>Table11[[#This Row],[Column9]]+Table11[[#This Row],[Column8]]+Table11[[#This Row],[Column7]]+Table11[[#This Row],[Column6]]+Table11[[#This Row],[Column3]]+Table11[[#This Row],[Column2]]</f>
        <v>178</v>
      </c>
      <c r="K108" s="26" t="s">
        <v>56</v>
      </c>
      <c r="L108" s="18">
        <v>50</v>
      </c>
      <c r="M108" s="18">
        <v>79</v>
      </c>
      <c r="N108" s="18"/>
      <c r="O108" s="18"/>
      <c r="P108" s="18">
        <v>4</v>
      </c>
      <c r="Q108" s="18">
        <f>Table11[[#This Row],[Column16]]+Table11[[#This Row],[Column13]]+Table11[[#This Row],[Column12]]</f>
        <v>133</v>
      </c>
      <c r="R108" s="19">
        <f>Table11[[#This Row],[Column17]]+Table11[[#This Row],[Column10]]</f>
        <v>311</v>
      </c>
    </row>
    <row r="109" spans="1:18" x14ac:dyDescent="0.3">
      <c r="A109" s="27" t="s">
        <v>57</v>
      </c>
      <c r="B109" s="18">
        <v>119</v>
      </c>
      <c r="C109" s="18">
        <v>21</v>
      </c>
      <c r="D109" s="18"/>
      <c r="E109" s="18"/>
      <c r="F109" s="18">
        <v>22</v>
      </c>
      <c r="G109" s="18">
        <v>20</v>
      </c>
      <c r="H109" s="18">
        <v>1</v>
      </c>
      <c r="I109" s="18">
        <v>1</v>
      </c>
      <c r="J109" s="18">
        <f>Table11[[#This Row],[Column9]]+Table11[[#This Row],[Column8]]+Table11[[#This Row],[Column7]]+Table11[[#This Row],[Column6]]+Table11[[#This Row],[Column3]]+Table11[[#This Row],[Column2]]</f>
        <v>184</v>
      </c>
      <c r="K109" s="26" t="s">
        <v>57</v>
      </c>
      <c r="L109" s="18">
        <v>22</v>
      </c>
      <c r="M109" s="18">
        <v>32</v>
      </c>
      <c r="N109" s="18"/>
      <c r="O109" s="18"/>
      <c r="P109" s="18">
        <v>0</v>
      </c>
      <c r="Q109" s="18">
        <f>Table11[[#This Row],[Column16]]+Table11[[#This Row],[Column13]]+Table11[[#This Row],[Column12]]</f>
        <v>54</v>
      </c>
      <c r="R109" s="19">
        <f>Table11[[#This Row],[Column17]]+Table11[[#This Row],[Column10]]</f>
        <v>238</v>
      </c>
    </row>
    <row r="110" spans="1:18" x14ac:dyDescent="0.3">
      <c r="A110" s="27" t="s">
        <v>58</v>
      </c>
      <c r="B110" s="18">
        <v>552</v>
      </c>
      <c r="C110" s="18">
        <v>372</v>
      </c>
      <c r="D110" s="18"/>
      <c r="E110" s="18"/>
      <c r="F110" s="18">
        <v>51</v>
      </c>
      <c r="G110" s="18">
        <v>131</v>
      </c>
      <c r="H110" s="18">
        <v>5</v>
      </c>
      <c r="I110" s="18">
        <v>23</v>
      </c>
      <c r="J110" s="18">
        <f>Table11[[#This Row],[Column9]]+Table11[[#This Row],[Column8]]+Table11[[#This Row],[Column7]]+Table11[[#This Row],[Column6]]+Table11[[#This Row],[Column3]]+Table11[[#This Row],[Column2]]</f>
        <v>1134</v>
      </c>
      <c r="K110" s="26" t="s">
        <v>58</v>
      </c>
      <c r="L110" s="18">
        <v>186</v>
      </c>
      <c r="M110" s="18">
        <v>298</v>
      </c>
      <c r="N110" s="18"/>
      <c r="O110" s="18"/>
      <c r="P110" s="18">
        <v>10</v>
      </c>
      <c r="Q110" s="18">
        <f>Table11[[#This Row],[Column16]]+Table11[[#This Row],[Column13]]+Table11[[#This Row],[Column12]]</f>
        <v>494</v>
      </c>
      <c r="R110" s="19">
        <f>Table11[[#This Row],[Column17]]+Table11[[#This Row],[Column10]]</f>
        <v>1628</v>
      </c>
    </row>
    <row r="111" spans="1:18" x14ac:dyDescent="0.3">
      <c r="A111" s="27" t="s">
        <v>59</v>
      </c>
      <c r="B111" s="18">
        <v>141</v>
      </c>
      <c r="C111" s="18">
        <v>17</v>
      </c>
      <c r="D111" s="18"/>
      <c r="E111" s="18"/>
      <c r="F111" s="18">
        <v>27</v>
      </c>
      <c r="G111" s="18">
        <v>35</v>
      </c>
      <c r="H111" s="18">
        <v>1</v>
      </c>
      <c r="I111" s="18">
        <v>2</v>
      </c>
      <c r="J111" s="18">
        <f>Table11[[#This Row],[Column9]]+Table11[[#This Row],[Column8]]+Table11[[#This Row],[Column7]]+Table11[[#This Row],[Column6]]+Table11[[#This Row],[Column3]]+Table11[[#This Row],[Column2]]</f>
        <v>223</v>
      </c>
      <c r="K111" s="26" t="s">
        <v>59</v>
      </c>
      <c r="L111" s="18">
        <v>55</v>
      </c>
      <c r="M111" s="18">
        <v>75</v>
      </c>
      <c r="N111" s="18"/>
      <c r="O111" s="18"/>
      <c r="P111" s="18">
        <v>1</v>
      </c>
      <c r="Q111" s="18">
        <f>Table11[[#This Row],[Column16]]+Table11[[#This Row],[Column13]]+Table11[[#This Row],[Column12]]</f>
        <v>131</v>
      </c>
      <c r="R111" s="19">
        <f>Table11[[#This Row],[Column17]]+Table11[[#This Row],[Column10]]</f>
        <v>354</v>
      </c>
    </row>
    <row r="112" spans="1:18" x14ac:dyDescent="0.3">
      <c r="A112" s="27" t="s">
        <v>60</v>
      </c>
      <c r="B112" s="18">
        <v>1</v>
      </c>
      <c r="C112" s="18">
        <v>0</v>
      </c>
      <c r="D112" s="18">
        <v>0</v>
      </c>
      <c r="E112" s="18">
        <v>0</v>
      </c>
      <c r="F112" s="18">
        <v>0</v>
      </c>
      <c r="G112" s="18">
        <v>1</v>
      </c>
      <c r="H112" s="18">
        <v>0</v>
      </c>
      <c r="I112" s="18">
        <v>0</v>
      </c>
      <c r="J112" s="18">
        <f>Table11[[#This Row],[Column9]]+Table11[[#This Row],[Column8]]+Table11[[#This Row],[Column7]]+Table11[[#This Row],[Column6]]+Table11[[#This Row],[Column3]]+Table11[[#This Row],[Column2]]</f>
        <v>2</v>
      </c>
      <c r="K112" s="26" t="s">
        <v>60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f>Table11[[#This Row],[Column16]]+Table11[[#This Row],[Column13]]+Table11[[#This Row],[Column12]]</f>
        <v>0</v>
      </c>
      <c r="R112" s="19">
        <f>Table11[[#This Row],[Column17]]+Table11[[#This Row],[Column10]]</f>
        <v>2</v>
      </c>
    </row>
    <row r="113" spans="1:18" x14ac:dyDescent="0.3">
      <c r="A113" s="27" t="s">
        <v>61</v>
      </c>
      <c r="B113" s="18">
        <v>173</v>
      </c>
      <c r="C113" s="18">
        <v>93</v>
      </c>
      <c r="D113" s="18"/>
      <c r="E113" s="18"/>
      <c r="F113" s="18">
        <v>99</v>
      </c>
      <c r="G113" s="18">
        <v>58</v>
      </c>
      <c r="H113" s="18">
        <v>1</v>
      </c>
      <c r="I113" s="18">
        <v>4</v>
      </c>
      <c r="J113" s="18">
        <f>Table11[[#This Row],[Column9]]+Table11[[#This Row],[Column8]]+Table11[[#This Row],[Column7]]+Table11[[#This Row],[Column6]]+Table11[[#This Row],[Column3]]+Table11[[#This Row],[Column2]]</f>
        <v>428</v>
      </c>
      <c r="K113" s="26" t="s">
        <v>61</v>
      </c>
      <c r="L113" s="18">
        <v>172</v>
      </c>
      <c r="M113" s="18">
        <v>114</v>
      </c>
      <c r="N113" s="18"/>
      <c r="O113" s="18"/>
      <c r="P113" s="18">
        <v>59</v>
      </c>
      <c r="Q113" s="18">
        <f>Table11[[#This Row],[Column16]]+Table11[[#This Row],[Column13]]+Table11[[#This Row],[Column12]]</f>
        <v>345</v>
      </c>
      <c r="R113" s="19">
        <f>Table11[[#This Row],[Column17]]+Table11[[#This Row],[Column10]]</f>
        <v>773</v>
      </c>
    </row>
    <row r="114" spans="1:18" x14ac:dyDescent="0.3">
      <c r="A114" s="27" t="s">
        <v>62</v>
      </c>
      <c r="B114" s="18">
        <v>2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f>Table11[[#This Row],[Column9]]+Table11[[#This Row],[Column8]]+Table11[[#This Row],[Column7]]+Table11[[#This Row],[Column6]]+Table11[[#This Row],[Column3]]+Table11[[#This Row],[Column2]]</f>
        <v>2</v>
      </c>
      <c r="K114" s="26" t="s">
        <v>62</v>
      </c>
      <c r="L114" s="18">
        <v>1</v>
      </c>
      <c r="M114" s="18">
        <v>1</v>
      </c>
      <c r="N114" s="18">
        <v>1</v>
      </c>
      <c r="O114" s="18">
        <v>0</v>
      </c>
      <c r="P114" s="18">
        <v>2</v>
      </c>
      <c r="Q114" s="18">
        <f>Table11[[#This Row],[Column16]]+Table11[[#This Row],[Column13]]+Table11[[#This Row],[Column12]]</f>
        <v>4</v>
      </c>
      <c r="R114" s="19">
        <f>Table11[[#This Row],[Column17]]+Table11[[#This Row],[Column10]]</f>
        <v>6</v>
      </c>
    </row>
    <row r="115" spans="1:18" x14ac:dyDescent="0.3">
      <c r="A115" s="27" t="s">
        <v>63</v>
      </c>
      <c r="B115" s="18">
        <v>118</v>
      </c>
      <c r="C115" s="18">
        <v>18</v>
      </c>
      <c r="D115" s="18"/>
      <c r="E115" s="18"/>
      <c r="F115" s="18">
        <v>8</v>
      </c>
      <c r="G115" s="18">
        <v>47</v>
      </c>
      <c r="H115" s="18">
        <v>0</v>
      </c>
      <c r="I115" s="18">
        <v>0</v>
      </c>
      <c r="J115" s="18">
        <f>Table11[[#This Row],[Column9]]+Table11[[#This Row],[Column8]]+Table11[[#This Row],[Column7]]+Table11[[#This Row],[Column6]]+Table11[[#This Row],[Column3]]+Table11[[#This Row],[Column2]]</f>
        <v>191</v>
      </c>
      <c r="K115" s="26" t="s">
        <v>63</v>
      </c>
      <c r="L115" s="18">
        <v>28</v>
      </c>
      <c r="M115" s="18">
        <v>57</v>
      </c>
      <c r="N115" s="18"/>
      <c r="O115" s="18"/>
      <c r="P115" s="18">
        <v>7</v>
      </c>
      <c r="Q115" s="18">
        <f>Table11[[#This Row],[Column16]]+Table11[[#This Row],[Column13]]+Table11[[#This Row],[Column12]]</f>
        <v>92</v>
      </c>
      <c r="R115" s="19">
        <f>Table11[[#This Row],[Column17]]+Table11[[#This Row],[Column10]]</f>
        <v>283</v>
      </c>
    </row>
    <row r="116" spans="1:18" x14ac:dyDescent="0.3">
      <c r="A116" s="27" t="s">
        <v>64</v>
      </c>
      <c r="B116" s="18">
        <v>122</v>
      </c>
      <c r="C116" s="18">
        <v>4</v>
      </c>
      <c r="D116" s="18">
        <v>4</v>
      </c>
      <c r="E116" s="18">
        <v>0</v>
      </c>
      <c r="F116" s="18">
        <v>0</v>
      </c>
      <c r="G116" s="18">
        <v>13</v>
      </c>
      <c r="H116" s="18">
        <v>0</v>
      </c>
      <c r="I116" s="18">
        <v>0</v>
      </c>
      <c r="J116" s="18">
        <f>Table11[[#This Row],[Column9]]+Table11[[#This Row],[Column8]]+Table11[[#This Row],[Column7]]+Table11[[#This Row],[Column6]]+Table11[[#This Row],[Column3]]+Table11[[#This Row],[Column2]]</f>
        <v>139</v>
      </c>
      <c r="K116" s="26" t="s">
        <v>64</v>
      </c>
      <c r="L116" s="18">
        <v>1</v>
      </c>
      <c r="M116" s="18">
        <v>13</v>
      </c>
      <c r="N116" s="18">
        <v>5</v>
      </c>
      <c r="O116" s="18">
        <v>8</v>
      </c>
      <c r="P116" s="18">
        <v>3</v>
      </c>
      <c r="Q116" s="18">
        <f>Table11[[#This Row],[Column16]]+Table11[[#This Row],[Column13]]+Table11[[#This Row],[Column12]]</f>
        <v>17</v>
      </c>
      <c r="R116" s="19">
        <f>Table11[[#This Row],[Column17]]+Table11[[#This Row],[Column10]]</f>
        <v>156</v>
      </c>
    </row>
    <row r="117" spans="1:18" x14ac:dyDescent="0.3">
      <c r="A117" s="27" t="s">
        <v>65</v>
      </c>
      <c r="B117" s="18">
        <v>1425</v>
      </c>
      <c r="C117" s="18">
        <v>227</v>
      </c>
      <c r="D117" s="18"/>
      <c r="E117" s="18"/>
      <c r="F117" s="18">
        <v>554</v>
      </c>
      <c r="G117" s="18">
        <v>92</v>
      </c>
      <c r="H117" s="18">
        <v>3</v>
      </c>
      <c r="I117" s="18">
        <v>12</v>
      </c>
      <c r="J117" s="18">
        <f>Table11[[#This Row],[Column9]]+Table11[[#This Row],[Column8]]+Table11[[#This Row],[Column7]]+Table11[[#This Row],[Column6]]+Table11[[#This Row],[Column3]]+Table11[[#This Row],[Column2]]</f>
        <v>2313</v>
      </c>
      <c r="K117" s="26" t="s">
        <v>65</v>
      </c>
      <c r="L117" s="18">
        <v>360</v>
      </c>
      <c r="M117" s="18">
        <v>465</v>
      </c>
      <c r="N117" s="18"/>
      <c r="O117" s="18"/>
      <c r="P117" s="18">
        <v>69</v>
      </c>
      <c r="Q117" s="18">
        <f>Table11[[#This Row],[Column16]]+Table11[[#This Row],[Column13]]+Table11[[#This Row],[Column12]]</f>
        <v>894</v>
      </c>
      <c r="R117" s="19">
        <f>Table11[[#This Row],[Column17]]+Table11[[#This Row],[Column10]]</f>
        <v>3207</v>
      </c>
    </row>
    <row r="118" spans="1:18" x14ac:dyDescent="0.3">
      <c r="A118" s="27" t="s">
        <v>66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f>Table11[[#This Row],[Column9]]+Table11[[#This Row],[Column8]]+Table11[[#This Row],[Column7]]+Table11[[#This Row],[Column6]]+Table11[[#This Row],[Column3]]+Table11[[#This Row],[Column2]]</f>
        <v>0</v>
      </c>
      <c r="K118" s="26" t="s">
        <v>66</v>
      </c>
      <c r="L118" s="18">
        <v>0</v>
      </c>
      <c r="M118" s="18">
        <v>0</v>
      </c>
      <c r="N118" s="18">
        <v>0</v>
      </c>
      <c r="O118" s="18">
        <v>0</v>
      </c>
      <c r="P118" s="18">
        <v>1</v>
      </c>
      <c r="Q118" s="18">
        <f>Table11[[#This Row],[Column16]]+Table11[[#This Row],[Column13]]+Table11[[#This Row],[Column12]]</f>
        <v>1</v>
      </c>
      <c r="R118" s="19">
        <f>Table11[[#This Row],[Column17]]+Table11[[#This Row],[Column10]]</f>
        <v>1</v>
      </c>
    </row>
    <row r="119" spans="1:18" x14ac:dyDescent="0.3">
      <c r="A119" s="27" t="s">
        <v>67</v>
      </c>
      <c r="B119" s="18">
        <v>134</v>
      </c>
      <c r="C119" s="18">
        <v>86</v>
      </c>
      <c r="D119" s="18">
        <v>83</v>
      </c>
      <c r="E119" s="18">
        <v>3</v>
      </c>
      <c r="F119" s="18">
        <v>5</v>
      </c>
      <c r="G119" s="18">
        <v>38</v>
      </c>
      <c r="H119" s="18">
        <v>0</v>
      </c>
      <c r="I119" s="18">
        <v>0</v>
      </c>
      <c r="J119" s="18">
        <f>Table11[[#This Row],[Column9]]+Table11[[#This Row],[Column8]]+Table11[[#This Row],[Column7]]+Table11[[#This Row],[Column6]]+Table11[[#This Row],[Column3]]+Table11[[#This Row],[Column2]]</f>
        <v>263</v>
      </c>
      <c r="K119" s="26" t="s">
        <v>67</v>
      </c>
      <c r="L119" s="18">
        <v>0</v>
      </c>
      <c r="M119" s="18">
        <v>5</v>
      </c>
      <c r="N119" s="18">
        <v>0</v>
      </c>
      <c r="O119" s="18">
        <v>0</v>
      </c>
      <c r="P119" s="18">
        <v>0</v>
      </c>
      <c r="Q119" s="18">
        <f>Table11[[#This Row],[Column16]]+Table11[[#This Row],[Column13]]+Table11[[#This Row],[Column12]]</f>
        <v>5</v>
      </c>
      <c r="R119" s="19">
        <f>Table11[[#This Row],[Column17]]+Table11[[#This Row],[Column10]]</f>
        <v>268</v>
      </c>
    </row>
    <row r="120" spans="1:18" x14ac:dyDescent="0.3">
      <c r="A120" s="27" t="s">
        <v>68</v>
      </c>
      <c r="B120" s="18">
        <v>0</v>
      </c>
      <c r="C120" s="18">
        <v>0</v>
      </c>
      <c r="D120" s="18"/>
      <c r="E120" s="18"/>
      <c r="F120" s="18">
        <v>0</v>
      </c>
      <c r="G120" s="18">
        <v>3</v>
      </c>
      <c r="H120" s="18">
        <v>0</v>
      </c>
      <c r="I120" s="18">
        <v>0</v>
      </c>
      <c r="J120" s="18">
        <f>Table11[[#This Row],[Column9]]+Table11[[#This Row],[Column8]]+Table11[[#This Row],[Column7]]+Table11[[#This Row],[Column6]]+Table11[[#This Row],[Column3]]+Table11[[#This Row],[Column2]]</f>
        <v>3</v>
      </c>
      <c r="K120" s="26" t="s">
        <v>68</v>
      </c>
      <c r="L120" s="18">
        <v>0</v>
      </c>
      <c r="M120" s="18">
        <v>0</v>
      </c>
      <c r="N120" s="18"/>
      <c r="O120" s="18"/>
      <c r="P120" s="18">
        <v>0</v>
      </c>
      <c r="Q120" s="18">
        <f>Table11[[#This Row],[Column16]]+Table11[[#This Row],[Column13]]+Table11[[#This Row],[Column12]]</f>
        <v>0</v>
      </c>
      <c r="R120" s="19">
        <f>Table11[[#This Row],[Column17]]+Table11[[#This Row],[Column10]]</f>
        <v>3</v>
      </c>
    </row>
    <row r="121" spans="1:18" x14ac:dyDescent="0.3">
      <c r="A121" s="27" t="s">
        <v>104</v>
      </c>
      <c r="B121" s="18">
        <v>13</v>
      </c>
      <c r="C121" s="18">
        <v>0</v>
      </c>
      <c r="D121" s="18"/>
      <c r="E121" s="18"/>
      <c r="F121" s="18">
        <v>0</v>
      </c>
      <c r="G121" s="18">
        <v>2</v>
      </c>
      <c r="H121" s="18"/>
      <c r="I121" s="18"/>
      <c r="J121" s="18">
        <f>Table11[[#This Row],[Column9]]+Table11[[#This Row],[Column8]]+Table11[[#This Row],[Column7]]+Table11[[#This Row],[Column6]]+Table11[[#This Row],[Column3]]+Table11[[#This Row],[Column2]]</f>
        <v>15</v>
      </c>
      <c r="K121" s="26" t="s">
        <v>104</v>
      </c>
      <c r="L121" s="18">
        <v>4</v>
      </c>
      <c r="M121" s="18">
        <v>4</v>
      </c>
      <c r="N121" s="18"/>
      <c r="O121" s="18"/>
      <c r="P121" s="18">
        <v>0</v>
      </c>
      <c r="Q121" s="18">
        <f>Table11[[#This Row],[Column16]]+Table11[[#This Row],[Column13]]+Table11[[#This Row],[Column12]]</f>
        <v>8</v>
      </c>
      <c r="R121" s="19">
        <f>Table11[[#This Row],[Column17]]+Table11[[#This Row],[Column10]]</f>
        <v>23</v>
      </c>
    </row>
    <row r="122" spans="1:18" x14ac:dyDescent="0.3">
      <c r="A122" s="27" t="s">
        <v>70</v>
      </c>
      <c r="B122" s="18">
        <v>447</v>
      </c>
      <c r="C122" s="18">
        <v>66</v>
      </c>
      <c r="D122" s="18"/>
      <c r="E122" s="18"/>
      <c r="F122" s="18">
        <v>30</v>
      </c>
      <c r="G122" s="18">
        <v>91</v>
      </c>
      <c r="H122" s="18">
        <v>1</v>
      </c>
      <c r="I122" s="18">
        <v>5</v>
      </c>
      <c r="J122" s="18">
        <f>Table11[[#This Row],[Column9]]+Table11[[#This Row],[Column8]]+Table11[[#This Row],[Column7]]+Table11[[#This Row],[Column6]]+Table11[[#This Row],[Column3]]+Table11[[#This Row],[Column2]]</f>
        <v>640</v>
      </c>
      <c r="K122" s="26" t="s">
        <v>70</v>
      </c>
      <c r="L122" s="18">
        <v>133</v>
      </c>
      <c r="M122" s="18">
        <v>192</v>
      </c>
      <c r="N122" s="18"/>
      <c r="O122" s="18"/>
      <c r="P122" s="18">
        <v>7</v>
      </c>
      <c r="Q122" s="18">
        <f>Table11[[#This Row],[Column16]]+Table11[[#This Row],[Column13]]+Table11[[#This Row],[Column12]]</f>
        <v>332</v>
      </c>
      <c r="R122" s="19">
        <f>Table11[[#This Row],[Column17]]+Table11[[#This Row],[Column10]]</f>
        <v>972</v>
      </c>
    </row>
    <row r="123" spans="1:18" x14ac:dyDescent="0.3">
      <c r="A123" s="27" t="s">
        <v>71</v>
      </c>
      <c r="B123" s="18">
        <v>141</v>
      </c>
      <c r="C123" s="18">
        <v>46</v>
      </c>
      <c r="D123" s="18"/>
      <c r="E123" s="18"/>
      <c r="F123" s="18">
        <v>25</v>
      </c>
      <c r="G123" s="18">
        <v>42</v>
      </c>
      <c r="H123" s="18">
        <v>0</v>
      </c>
      <c r="I123" s="18">
        <v>1</v>
      </c>
      <c r="J123" s="18">
        <f>Table11[[#This Row],[Column9]]+Table11[[#This Row],[Column8]]+Table11[[#This Row],[Column7]]+Table11[[#This Row],[Column6]]+Table11[[#This Row],[Column3]]+Table11[[#This Row],[Column2]]</f>
        <v>255</v>
      </c>
      <c r="K123" s="26" t="s">
        <v>71</v>
      </c>
      <c r="L123" s="18">
        <v>26</v>
      </c>
      <c r="M123" s="18">
        <v>29</v>
      </c>
      <c r="N123" s="18"/>
      <c r="O123" s="18"/>
      <c r="P123" s="18">
        <v>0</v>
      </c>
      <c r="Q123" s="18">
        <f>Table11[[#This Row],[Column16]]+Table11[[#This Row],[Column13]]+Table11[[#This Row],[Column12]]</f>
        <v>55</v>
      </c>
      <c r="R123" s="19">
        <f>Table11[[#This Row],[Column17]]+Table11[[#This Row],[Column10]]</f>
        <v>310</v>
      </c>
    </row>
    <row r="124" spans="1:18" x14ac:dyDescent="0.3">
      <c r="A124" s="27" t="s">
        <v>72</v>
      </c>
      <c r="B124" s="18">
        <v>373</v>
      </c>
      <c r="C124" s="18">
        <v>101</v>
      </c>
      <c r="D124" s="18"/>
      <c r="E124" s="18"/>
      <c r="F124" s="18">
        <v>16</v>
      </c>
      <c r="G124" s="18">
        <v>67</v>
      </c>
      <c r="H124" s="18">
        <v>1</v>
      </c>
      <c r="I124" s="18">
        <v>6</v>
      </c>
      <c r="J124" s="18">
        <f>Table11[[#This Row],[Column9]]+Table11[[#This Row],[Column8]]+Table11[[#This Row],[Column7]]+Table11[[#This Row],[Column6]]+Table11[[#This Row],[Column3]]+Table11[[#This Row],[Column2]]</f>
        <v>564</v>
      </c>
      <c r="K124" s="26" t="s">
        <v>72</v>
      </c>
      <c r="L124" s="18">
        <v>94</v>
      </c>
      <c r="M124" s="18">
        <v>222</v>
      </c>
      <c r="N124" s="18"/>
      <c r="O124" s="18"/>
      <c r="P124" s="18">
        <v>5</v>
      </c>
      <c r="Q124" s="18">
        <f>Table11[[#This Row],[Column16]]+Table11[[#This Row],[Column13]]+Table11[[#This Row],[Column12]]</f>
        <v>321</v>
      </c>
      <c r="R124" s="19">
        <f>Table11[[#This Row],[Column17]]+Table11[[#This Row],[Column10]]</f>
        <v>885</v>
      </c>
    </row>
    <row r="125" spans="1:18" x14ac:dyDescent="0.3">
      <c r="A125" s="27" t="s">
        <v>73</v>
      </c>
      <c r="B125" s="18">
        <v>257</v>
      </c>
      <c r="C125" s="18">
        <v>36</v>
      </c>
      <c r="D125" s="18"/>
      <c r="E125" s="18"/>
      <c r="F125" s="18">
        <v>18</v>
      </c>
      <c r="G125" s="18">
        <v>50</v>
      </c>
      <c r="H125" s="18">
        <v>0</v>
      </c>
      <c r="I125" s="18">
        <v>8</v>
      </c>
      <c r="J125" s="18">
        <f>Table11[[#This Row],[Column9]]+Table11[[#This Row],[Column8]]+Table11[[#This Row],[Column7]]+Table11[[#This Row],[Column6]]+Table11[[#This Row],[Column3]]+Table11[[#This Row],[Column2]]</f>
        <v>369</v>
      </c>
      <c r="K125" s="26" t="s">
        <v>73</v>
      </c>
      <c r="L125" s="18">
        <v>58</v>
      </c>
      <c r="M125" s="18">
        <v>122</v>
      </c>
      <c r="N125" s="18"/>
      <c r="O125" s="18"/>
      <c r="P125" s="18">
        <v>13</v>
      </c>
      <c r="Q125" s="18">
        <f>Table11[[#This Row],[Column16]]+Table11[[#This Row],[Column13]]+Table11[[#This Row],[Column12]]</f>
        <v>193</v>
      </c>
      <c r="R125" s="19">
        <f>Table11[[#This Row],[Column17]]+Table11[[#This Row],[Column10]]</f>
        <v>562</v>
      </c>
    </row>
    <row r="126" spans="1:18" x14ac:dyDescent="0.3">
      <c r="A126" s="27" t="s">
        <v>74</v>
      </c>
      <c r="B126" s="18">
        <v>255</v>
      </c>
      <c r="C126" s="18">
        <v>84</v>
      </c>
      <c r="D126" s="18"/>
      <c r="E126" s="18"/>
      <c r="F126" s="18">
        <v>25</v>
      </c>
      <c r="G126" s="18">
        <v>68</v>
      </c>
      <c r="H126" s="18">
        <v>0</v>
      </c>
      <c r="I126" s="18">
        <v>0</v>
      </c>
      <c r="J126" s="18">
        <f>Table11[[#This Row],[Column9]]+Table11[[#This Row],[Column8]]+Table11[[#This Row],[Column7]]+Table11[[#This Row],[Column6]]+Table11[[#This Row],[Column3]]+Table11[[#This Row],[Column2]]</f>
        <v>432</v>
      </c>
      <c r="K126" s="26" t="s">
        <v>74</v>
      </c>
      <c r="L126" s="18">
        <v>52</v>
      </c>
      <c r="M126" s="18">
        <v>175</v>
      </c>
      <c r="N126" s="18"/>
      <c r="O126" s="18"/>
      <c r="P126" s="18">
        <v>8</v>
      </c>
      <c r="Q126" s="18">
        <f>Table11[[#This Row],[Column16]]+Table11[[#This Row],[Column13]]+Table11[[#This Row],[Column12]]</f>
        <v>235</v>
      </c>
      <c r="R126" s="19">
        <f>Table11[[#This Row],[Column17]]+Table11[[#This Row],[Column10]]</f>
        <v>667</v>
      </c>
    </row>
    <row r="127" spans="1:18" x14ac:dyDescent="0.3">
      <c r="A127" s="28" t="s">
        <v>105</v>
      </c>
      <c r="B127" s="23">
        <f>SUBTOTAL(109,B76:B126)</f>
        <v>7919</v>
      </c>
      <c r="C127" s="23">
        <f>SUBTOTAL(109,C76:C126)</f>
        <v>2068</v>
      </c>
      <c r="D127" s="23"/>
      <c r="E127" s="23"/>
      <c r="F127" s="23">
        <f>SUBTOTAL(109,F76:F126)</f>
        <v>1310</v>
      </c>
      <c r="G127" s="23">
        <f>SUBTOTAL(109,G76:G126)</f>
        <v>1705</v>
      </c>
      <c r="H127" s="23">
        <f>SUBTOTAL(109,H76:H126)</f>
        <v>29</v>
      </c>
      <c r="I127" s="23">
        <f>SUBTOTAL(109,I76:I126)</f>
        <v>146</v>
      </c>
      <c r="J127" s="23">
        <f>SUBTOTAL(109,J76:J126)</f>
        <v>13177</v>
      </c>
      <c r="K127" s="29" t="s">
        <v>105</v>
      </c>
      <c r="L127" s="23">
        <f>SUBTOTAL(109,L76:L126)</f>
        <v>2301</v>
      </c>
      <c r="M127" s="23">
        <f>SUBTOTAL(109,M76:M126)</f>
        <v>3671</v>
      </c>
      <c r="N127" s="23"/>
      <c r="O127" s="23"/>
      <c r="P127" s="23">
        <f>SUBTOTAL(109,P76:P126)</f>
        <v>256</v>
      </c>
      <c r="Q127" s="23">
        <f>SUBTOTAL(109,Q76:Q126)</f>
        <v>6228</v>
      </c>
      <c r="R127" s="24">
        <f>SUBTOTAL(109,R76:R126)</f>
        <v>19405</v>
      </c>
    </row>
  </sheetData>
  <mergeCells count="17">
    <mergeCell ref="B1:M1"/>
    <mergeCell ref="B2:M2"/>
    <mergeCell ref="B3:G4"/>
    <mergeCell ref="H3:M4"/>
    <mergeCell ref="B5:B8"/>
    <mergeCell ref="C5:C8"/>
    <mergeCell ref="D5:D8"/>
    <mergeCell ref="E5:E8"/>
    <mergeCell ref="F5:F8"/>
    <mergeCell ref="G5:G8"/>
    <mergeCell ref="A67:R68"/>
    <mergeCell ref="H5:H8"/>
    <mergeCell ref="I5:I8"/>
    <mergeCell ref="J5:J8"/>
    <mergeCell ref="K5:K8"/>
    <mergeCell ref="L5:L8"/>
    <mergeCell ref="M5:M8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7"/>
  <sheetViews>
    <sheetView topLeftCell="I40" zoomScale="70" zoomScaleNormal="70" workbookViewId="0">
      <selection activeCell="O76" sqref="O76"/>
    </sheetView>
  </sheetViews>
  <sheetFormatPr defaultRowHeight="14.4" x14ac:dyDescent="0.3"/>
  <cols>
    <col min="1" max="1" width="16" customWidth="1"/>
    <col min="2" max="2" width="16.6640625" customWidth="1"/>
    <col min="3" max="3" width="17.109375" customWidth="1"/>
    <col min="4" max="4" width="20.44140625" customWidth="1"/>
    <col min="5" max="5" width="15.33203125" customWidth="1"/>
    <col min="6" max="6" width="15.88671875" customWidth="1"/>
    <col min="7" max="7" width="17.109375" customWidth="1"/>
    <col min="8" max="8" width="16" customWidth="1"/>
    <col min="9" max="9" width="15.44140625" customWidth="1"/>
    <col min="10" max="10" width="16.88671875" customWidth="1"/>
    <col min="11" max="11" width="15.88671875" customWidth="1"/>
    <col min="12" max="14" width="12.6640625" customWidth="1"/>
    <col min="15" max="15" width="13.6640625" customWidth="1"/>
    <col min="16" max="18" width="12.6640625" customWidth="1"/>
  </cols>
  <sheetData>
    <row r="1" spans="1:12" ht="37.5" customHeight="1" x14ac:dyDescent="0.5">
      <c r="A1" s="59" t="s">
        <v>106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x14ac:dyDescent="0.3">
      <c r="A2" s="62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1:12" x14ac:dyDescent="0.3">
      <c r="A3" s="18" t="s">
        <v>149</v>
      </c>
      <c r="B3" s="18"/>
      <c r="C3" s="18"/>
      <c r="D3" s="18"/>
      <c r="E3" s="18"/>
      <c r="F3" s="18"/>
      <c r="G3" s="18" t="s">
        <v>150</v>
      </c>
      <c r="H3" s="18"/>
      <c r="I3" s="18"/>
      <c r="J3" s="18"/>
      <c r="K3" s="18"/>
      <c r="L3" s="18"/>
    </row>
    <row r="4" spans="1:12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3">
      <c r="A5" s="18" t="s">
        <v>2</v>
      </c>
      <c r="B5" s="18" t="s">
        <v>107</v>
      </c>
      <c r="C5" s="18" t="s">
        <v>108</v>
      </c>
      <c r="D5" s="18" t="s">
        <v>5</v>
      </c>
      <c r="E5" s="18" t="s">
        <v>109</v>
      </c>
      <c r="F5" s="18" t="s">
        <v>7</v>
      </c>
      <c r="G5" s="18" t="s">
        <v>2</v>
      </c>
      <c r="H5" s="18" t="s">
        <v>107</v>
      </c>
      <c r="I5" s="18" t="s">
        <v>108</v>
      </c>
      <c r="J5" s="18" t="s">
        <v>5</v>
      </c>
      <c r="K5" s="18" t="s">
        <v>9</v>
      </c>
      <c r="L5" s="18" t="s">
        <v>90</v>
      </c>
    </row>
    <row r="6" spans="1:12" x14ac:dyDescent="0.3">
      <c r="A6" s="20" t="s">
        <v>11</v>
      </c>
      <c r="B6" s="21" t="s">
        <v>12</v>
      </c>
      <c r="C6" s="21" t="s">
        <v>95</v>
      </c>
      <c r="D6" s="21" t="s">
        <v>96</v>
      </c>
      <c r="E6" s="21" t="s">
        <v>14</v>
      </c>
      <c r="F6" s="21" t="s">
        <v>15</v>
      </c>
      <c r="G6" s="21" t="s">
        <v>16</v>
      </c>
      <c r="H6" s="21" t="s">
        <v>17</v>
      </c>
      <c r="I6" s="21" t="s">
        <v>18</v>
      </c>
      <c r="J6" s="21" t="s">
        <v>97</v>
      </c>
      <c r="K6" s="21" t="s">
        <v>98</v>
      </c>
      <c r="L6" s="22" t="s">
        <v>20</v>
      </c>
    </row>
    <row r="7" spans="1:12" x14ac:dyDescent="0.3">
      <c r="A7" s="27" t="s">
        <v>110</v>
      </c>
      <c r="B7" s="18">
        <v>14</v>
      </c>
      <c r="C7" s="18">
        <v>20</v>
      </c>
      <c r="D7" s="18">
        <v>0</v>
      </c>
      <c r="E7" s="18">
        <v>0</v>
      </c>
      <c r="F7" s="18">
        <v>30</v>
      </c>
      <c r="G7" s="26" t="s">
        <v>110</v>
      </c>
      <c r="H7" s="18">
        <v>7</v>
      </c>
      <c r="I7" s="18">
        <v>17</v>
      </c>
      <c r="J7" s="18">
        <v>0</v>
      </c>
      <c r="K7" s="18">
        <v>23</v>
      </c>
      <c r="L7" s="19">
        <v>53</v>
      </c>
    </row>
    <row r="8" spans="1:12" x14ac:dyDescent="0.3">
      <c r="A8" s="27" t="s">
        <v>111</v>
      </c>
      <c r="B8" s="18">
        <v>1</v>
      </c>
      <c r="C8" s="18">
        <v>1</v>
      </c>
      <c r="D8" s="18">
        <v>0</v>
      </c>
      <c r="E8" s="18">
        <v>0</v>
      </c>
      <c r="F8" s="18">
        <v>3</v>
      </c>
      <c r="G8" s="26" t="s">
        <v>111</v>
      </c>
      <c r="H8" s="18">
        <v>0</v>
      </c>
      <c r="I8" s="18">
        <v>0</v>
      </c>
      <c r="J8" s="18">
        <v>0</v>
      </c>
      <c r="K8" s="18">
        <v>0</v>
      </c>
      <c r="L8" s="19">
        <v>3</v>
      </c>
    </row>
    <row r="9" spans="1:12" x14ac:dyDescent="0.3">
      <c r="A9" s="27" t="s">
        <v>112</v>
      </c>
      <c r="B9" s="18">
        <v>10</v>
      </c>
      <c r="C9" s="18">
        <v>1</v>
      </c>
      <c r="D9" s="18">
        <v>4</v>
      </c>
      <c r="E9" s="18">
        <v>1</v>
      </c>
      <c r="F9" s="18">
        <v>14</v>
      </c>
      <c r="G9" s="26" t="s">
        <v>112</v>
      </c>
      <c r="H9" s="18">
        <v>4</v>
      </c>
      <c r="I9" s="18">
        <v>2</v>
      </c>
      <c r="J9" s="18">
        <v>1</v>
      </c>
      <c r="K9" s="18">
        <v>8</v>
      </c>
      <c r="L9" s="19">
        <v>22</v>
      </c>
    </row>
    <row r="10" spans="1:12" x14ac:dyDescent="0.3">
      <c r="A10" s="27" t="s">
        <v>113</v>
      </c>
      <c r="B10" s="18">
        <v>41</v>
      </c>
      <c r="C10" s="18">
        <v>37</v>
      </c>
      <c r="D10" s="18">
        <v>0</v>
      </c>
      <c r="E10" s="18">
        <v>5</v>
      </c>
      <c r="F10" s="18">
        <v>120</v>
      </c>
      <c r="G10" s="26" t="s">
        <v>113</v>
      </c>
      <c r="H10" s="18">
        <v>28</v>
      </c>
      <c r="I10" s="18">
        <v>14</v>
      </c>
      <c r="J10" s="18">
        <v>0</v>
      </c>
      <c r="K10" s="18">
        <v>55</v>
      </c>
      <c r="L10" s="19">
        <v>175</v>
      </c>
    </row>
    <row r="11" spans="1:12" x14ac:dyDescent="0.3">
      <c r="A11" s="27" t="s">
        <v>114</v>
      </c>
      <c r="B11" s="18">
        <v>1</v>
      </c>
      <c r="C11" s="18">
        <v>0</v>
      </c>
      <c r="D11" s="18">
        <v>0</v>
      </c>
      <c r="E11" s="18">
        <v>0</v>
      </c>
      <c r="F11" s="18">
        <v>3</v>
      </c>
      <c r="G11" s="26" t="s">
        <v>114</v>
      </c>
      <c r="H11" s="18">
        <v>0</v>
      </c>
      <c r="I11" s="18">
        <v>0</v>
      </c>
      <c r="J11" s="18">
        <v>0</v>
      </c>
      <c r="K11" s="18">
        <v>1</v>
      </c>
      <c r="L11" s="19">
        <v>4</v>
      </c>
    </row>
    <row r="12" spans="1:12" x14ac:dyDescent="0.3">
      <c r="A12" s="27" t="s">
        <v>115</v>
      </c>
      <c r="B12" s="18">
        <v>8</v>
      </c>
      <c r="C12" s="18">
        <v>2</v>
      </c>
      <c r="D12" s="18">
        <v>0</v>
      </c>
      <c r="E12" s="18">
        <v>0</v>
      </c>
      <c r="F12" s="18">
        <v>8</v>
      </c>
      <c r="G12" s="26" t="s">
        <v>115</v>
      </c>
      <c r="H12" s="18">
        <v>0</v>
      </c>
      <c r="I12" s="18">
        <v>5</v>
      </c>
      <c r="J12" s="18">
        <v>0</v>
      </c>
      <c r="K12" s="18">
        <v>11</v>
      </c>
      <c r="L12" s="19">
        <v>19</v>
      </c>
    </row>
    <row r="13" spans="1:12" x14ac:dyDescent="0.3">
      <c r="A13" s="27" t="s">
        <v>116</v>
      </c>
      <c r="B13" s="18">
        <v>121</v>
      </c>
      <c r="C13" s="18">
        <v>15</v>
      </c>
      <c r="D13" s="18">
        <v>5</v>
      </c>
      <c r="E13" s="18">
        <v>3</v>
      </c>
      <c r="F13" s="18">
        <v>182</v>
      </c>
      <c r="G13" s="26" t="s">
        <v>116</v>
      </c>
      <c r="H13" s="18">
        <v>38</v>
      </c>
      <c r="I13" s="18">
        <v>5</v>
      </c>
      <c r="J13" s="18">
        <v>12</v>
      </c>
      <c r="K13" s="18">
        <v>51</v>
      </c>
      <c r="L13" s="19">
        <v>233</v>
      </c>
    </row>
    <row r="14" spans="1:12" x14ac:dyDescent="0.3">
      <c r="A14" s="27" t="s">
        <v>117</v>
      </c>
      <c r="B14" s="18">
        <v>46</v>
      </c>
      <c r="C14" s="18">
        <v>11</v>
      </c>
      <c r="D14" s="18">
        <v>0</v>
      </c>
      <c r="E14" s="18">
        <v>0</v>
      </c>
      <c r="F14" s="18">
        <v>58</v>
      </c>
      <c r="G14" s="26" t="s">
        <v>117</v>
      </c>
      <c r="H14" s="18">
        <v>22</v>
      </c>
      <c r="I14" s="18">
        <v>17</v>
      </c>
      <c r="J14" s="18">
        <v>9</v>
      </c>
      <c r="K14" s="18">
        <v>48</v>
      </c>
      <c r="L14" s="19">
        <v>106</v>
      </c>
    </row>
    <row r="15" spans="1:12" x14ac:dyDescent="0.3">
      <c r="A15" s="27" t="s">
        <v>118</v>
      </c>
      <c r="B15" s="18">
        <v>66</v>
      </c>
      <c r="C15" s="18">
        <v>25</v>
      </c>
      <c r="D15" s="18">
        <v>9</v>
      </c>
      <c r="E15" s="18">
        <v>0</v>
      </c>
      <c r="F15" s="18">
        <v>94</v>
      </c>
      <c r="G15" s="26" t="s">
        <v>118</v>
      </c>
      <c r="H15" s="18">
        <v>136</v>
      </c>
      <c r="I15" s="18">
        <v>11</v>
      </c>
      <c r="J15" s="18">
        <v>9</v>
      </c>
      <c r="K15" s="18">
        <v>141</v>
      </c>
      <c r="L15" s="19">
        <v>235</v>
      </c>
    </row>
    <row r="16" spans="1:12" x14ac:dyDescent="0.3">
      <c r="A16" s="27" t="s">
        <v>119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26" t="s">
        <v>119</v>
      </c>
      <c r="H16" s="18">
        <v>0</v>
      </c>
      <c r="I16" s="18">
        <v>0</v>
      </c>
      <c r="J16" s="18">
        <v>0</v>
      </c>
      <c r="K16" s="18">
        <v>0</v>
      </c>
      <c r="L16" s="19">
        <v>0</v>
      </c>
    </row>
    <row r="17" spans="1:12" x14ac:dyDescent="0.3">
      <c r="A17" s="27" t="s">
        <v>120</v>
      </c>
      <c r="B17" s="18">
        <v>7</v>
      </c>
      <c r="C17" s="18">
        <v>1</v>
      </c>
      <c r="D17" s="18">
        <v>1</v>
      </c>
      <c r="E17" s="18">
        <v>1</v>
      </c>
      <c r="F17" s="18">
        <v>10</v>
      </c>
      <c r="G17" s="26" t="s">
        <v>120</v>
      </c>
      <c r="H17" s="18">
        <v>13</v>
      </c>
      <c r="I17" s="18">
        <v>0</v>
      </c>
      <c r="J17" s="18">
        <v>0</v>
      </c>
      <c r="K17" s="18">
        <v>12</v>
      </c>
      <c r="L17" s="19">
        <v>22</v>
      </c>
    </row>
    <row r="18" spans="1:12" x14ac:dyDescent="0.3">
      <c r="A18" s="27" t="s">
        <v>121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26" t="s">
        <v>121</v>
      </c>
      <c r="H18" s="18">
        <v>6</v>
      </c>
      <c r="I18" s="18">
        <v>0</v>
      </c>
      <c r="J18" s="18">
        <v>0</v>
      </c>
      <c r="K18" s="18">
        <v>7</v>
      </c>
      <c r="L18" s="19">
        <v>7</v>
      </c>
    </row>
    <row r="19" spans="1:12" x14ac:dyDescent="0.3">
      <c r="A19" s="27" t="s">
        <v>122</v>
      </c>
      <c r="B19" s="18">
        <v>11</v>
      </c>
      <c r="C19" s="18">
        <v>6</v>
      </c>
      <c r="D19" s="18">
        <v>5</v>
      </c>
      <c r="E19" s="18">
        <v>1</v>
      </c>
      <c r="F19" s="18">
        <v>13</v>
      </c>
      <c r="G19" s="26" t="s">
        <v>123</v>
      </c>
      <c r="H19" s="18">
        <v>105</v>
      </c>
      <c r="I19" s="18">
        <v>4</v>
      </c>
      <c r="J19" s="18">
        <v>0</v>
      </c>
      <c r="K19" s="18">
        <v>110</v>
      </c>
      <c r="L19" s="19">
        <v>123</v>
      </c>
    </row>
    <row r="20" spans="1:12" x14ac:dyDescent="0.3">
      <c r="A20" s="27" t="s">
        <v>124</v>
      </c>
      <c r="B20" s="18">
        <v>29</v>
      </c>
      <c r="C20" s="18">
        <v>0</v>
      </c>
      <c r="D20" s="18">
        <v>3</v>
      </c>
      <c r="E20" s="18">
        <v>2</v>
      </c>
      <c r="F20" s="18">
        <v>31</v>
      </c>
      <c r="G20" s="26" t="s">
        <v>124</v>
      </c>
      <c r="H20" s="18">
        <v>8</v>
      </c>
      <c r="I20" s="18">
        <v>1</v>
      </c>
      <c r="J20" s="18">
        <v>0</v>
      </c>
      <c r="K20" s="18">
        <v>15</v>
      </c>
      <c r="L20" s="19">
        <v>46</v>
      </c>
    </row>
    <row r="21" spans="1:12" x14ac:dyDescent="0.3">
      <c r="A21" s="27" t="s">
        <v>55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26" t="s">
        <v>55</v>
      </c>
      <c r="H21" s="18">
        <v>0</v>
      </c>
      <c r="I21" s="18">
        <v>0</v>
      </c>
      <c r="J21" s="18">
        <v>0</v>
      </c>
      <c r="K21" s="18">
        <v>0</v>
      </c>
      <c r="L21" s="19">
        <v>0</v>
      </c>
    </row>
    <row r="22" spans="1:12" x14ac:dyDescent="0.3">
      <c r="A22" s="27" t="s">
        <v>125</v>
      </c>
      <c r="B22" s="18">
        <v>17</v>
      </c>
      <c r="C22" s="18">
        <v>1</v>
      </c>
      <c r="D22" s="18">
        <v>4</v>
      </c>
      <c r="E22" s="18">
        <v>2</v>
      </c>
      <c r="F22" s="18">
        <v>21</v>
      </c>
      <c r="G22" s="26" t="s">
        <v>125</v>
      </c>
      <c r="H22" s="18">
        <v>0</v>
      </c>
      <c r="I22" s="18">
        <v>7</v>
      </c>
      <c r="J22" s="18">
        <v>0</v>
      </c>
      <c r="K22" s="18">
        <v>11</v>
      </c>
      <c r="L22" s="19">
        <v>32</v>
      </c>
    </row>
    <row r="23" spans="1:12" x14ac:dyDescent="0.3">
      <c r="A23" s="27" t="s">
        <v>126</v>
      </c>
      <c r="B23" s="18">
        <v>17</v>
      </c>
      <c r="C23" s="18">
        <v>7</v>
      </c>
      <c r="D23" s="18">
        <v>3</v>
      </c>
      <c r="E23" s="18">
        <v>0</v>
      </c>
      <c r="F23" s="18">
        <v>41</v>
      </c>
      <c r="G23" s="26" t="s">
        <v>126</v>
      </c>
      <c r="H23" s="18">
        <v>7</v>
      </c>
      <c r="I23" s="18">
        <v>4</v>
      </c>
      <c r="J23" s="18">
        <v>8</v>
      </c>
      <c r="K23" s="18">
        <v>26</v>
      </c>
      <c r="L23" s="19">
        <v>67</v>
      </c>
    </row>
    <row r="24" spans="1:12" x14ac:dyDescent="0.3">
      <c r="A24" s="27" t="s">
        <v>127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26" t="s">
        <v>127</v>
      </c>
      <c r="H24" s="18">
        <v>0</v>
      </c>
      <c r="I24" s="18">
        <v>0</v>
      </c>
      <c r="J24" s="18">
        <v>0</v>
      </c>
      <c r="K24" s="18">
        <v>0</v>
      </c>
      <c r="L24" s="19">
        <v>0</v>
      </c>
    </row>
    <row r="25" spans="1:12" x14ac:dyDescent="0.3">
      <c r="A25" s="27" t="s">
        <v>128</v>
      </c>
      <c r="B25" s="18">
        <v>0</v>
      </c>
      <c r="C25" s="18">
        <v>0</v>
      </c>
      <c r="D25" s="18">
        <v>0</v>
      </c>
      <c r="E25" s="18">
        <v>1</v>
      </c>
      <c r="F25" s="18">
        <v>4</v>
      </c>
      <c r="G25" s="26" t="s">
        <v>128</v>
      </c>
      <c r="H25" s="18">
        <v>1</v>
      </c>
      <c r="I25" s="18">
        <v>0</v>
      </c>
      <c r="J25" s="18">
        <v>0</v>
      </c>
      <c r="K25" s="18">
        <v>0</v>
      </c>
      <c r="L25" s="19">
        <v>4</v>
      </c>
    </row>
    <row r="26" spans="1:12" x14ac:dyDescent="0.3">
      <c r="A26" s="27" t="s">
        <v>129</v>
      </c>
      <c r="B26" s="18">
        <v>45</v>
      </c>
      <c r="C26" s="18">
        <v>3</v>
      </c>
      <c r="D26" s="18">
        <v>6</v>
      </c>
      <c r="E26" s="18">
        <v>3</v>
      </c>
      <c r="F26" s="18">
        <v>35</v>
      </c>
      <c r="G26" s="26" t="s">
        <v>129</v>
      </c>
      <c r="H26" s="18">
        <v>10</v>
      </c>
      <c r="I26" s="18">
        <v>3</v>
      </c>
      <c r="J26" s="18">
        <v>3</v>
      </c>
      <c r="K26" s="18">
        <v>19</v>
      </c>
      <c r="L26" s="19">
        <v>54</v>
      </c>
    </row>
    <row r="27" spans="1:12" x14ac:dyDescent="0.3">
      <c r="A27" s="27" t="s">
        <v>130</v>
      </c>
      <c r="B27" s="18">
        <v>3</v>
      </c>
      <c r="C27" s="18">
        <v>2</v>
      </c>
      <c r="D27" s="18">
        <v>3</v>
      </c>
      <c r="E27" s="18">
        <v>0</v>
      </c>
      <c r="F27" s="18">
        <v>9</v>
      </c>
      <c r="G27" s="26" t="s">
        <v>130</v>
      </c>
      <c r="H27" s="18">
        <v>3</v>
      </c>
      <c r="I27" s="18">
        <v>1</v>
      </c>
      <c r="J27" s="18">
        <v>10</v>
      </c>
      <c r="K27" s="18">
        <v>4</v>
      </c>
      <c r="L27" s="19">
        <v>13</v>
      </c>
    </row>
    <row r="28" spans="1:12" x14ac:dyDescent="0.3">
      <c r="A28" s="27" t="s">
        <v>131</v>
      </c>
      <c r="B28" s="18">
        <v>1</v>
      </c>
      <c r="C28" s="18">
        <v>0</v>
      </c>
      <c r="D28" s="18">
        <v>0</v>
      </c>
      <c r="E28" s="18">
        <v>0</v>
      </c>
      <c r="F28" s="18">
        <v>0</v>
      </c>
      <c r="G28" s="26" t="s">
        <v>131</v>
      </c>
      <c r="H28" s="18">
        <v>0</v>
      </c>
      <c r="I28" s="18">
        <v>0</v>
      </c>
      <c r="J28" s="18">
        <v>0</v>
      </c>
      <c r="K28" s="18">
        <v>0</v>
      </c>
      <c r="L28" s="19">
        <v>0</v>
      </c>
    </row>
    <row r="29" spans="1:12" x14ac:dyDescent="0.3">
      <c r="A29" s="27" t="s">
        <v>132</v>
      </c>
      <c r="B29" s="18">
        <v>39</v>
      </c>
      <c r="C29" s="18">
        <v>27</v>
      </c>
      <c r="D29" s="18">
        <v>1</v>
      </c>
      <c r="E29" s="18">
        <v>0</v>
      </c>
      <c r="F29" s="18">
        <v>56</v>
      </c>
      <c r="G29" s="26" t="s">
        <v>132</v>
      </c>
      <c r="H29" s="18">
        <v>123</v>
      </c>
      <c r="I29" s="18">
        <v>9</v>
      </c>
      <c r="J29" s="18">
        <v>11</v>
      </c>
      <c r="K29" s="18">
        <v>107</v>
      </c>
      <c r="L29" s="19">
        <v>163</v>
      </c>
    </row>
    <row r="30" spans="1:12" x14ac:dyDescent="0.3">
      <c r="A30" s="27" t="s">
        <v>133</v>
      </c>
      <c r="B30" s="18">
        <v>15</v>
      </c>
      <c r="C30" s="18">
        <v>9</v>
      </c>
      <c r="D30" s="18">
        <v>5</v>
      </c>
      <c r="E30" s="18">
        <v>0</v>
      </c>
      <c r="F30" s="18">
        <v>30</v>
      </c>
      <c r="G30" s="26" t="s">
        <v>133</v>
      </c>
      <c r="H30" s="18">
        <v>17</v>
      </c>
      <c r="I30" s="18">
        <v>4</v>
      </c>
      <c r="J30" s="18">
        <v>0</v>
      </c>
      <c r="K30" s="18">
        <v>39</v>
      </c>
      <c r="L30" s="19">
        <v>69</v>
      </c>
    </row>
    <row r="31" spans="1:12" x14ac:dyDescent="0.3">
      <c r="A31" s="27" t="s">
        <v>134</v>
      </c>
      <c r="B31" s="18">
        <v>5</v>
      </c>
      <c r="C31" s="18">
        <v>0</v>
      </c>
      <c r="D31" s="18">
        <v>0</v>
      </c>
      <c r="E31" s="18">
        <v>0</v>
      </c>
      <c r="F31" s="18">
        <v>5</v>
      </c>
      <c r="G31" s="26" t="s">
        <v>134</v>
      </c>
      <c r="H31" s="18">
        <v>2</v>
      </c>
      <c r="I31" s="18">
        <v>0</v>
      </c>
      <c r="J31" s="18">
        <v>0</v>
      </c>
      <c r="K31" s="18">
        <v>2</v>
      </c>
      <c r="L31" s="19">
        <v>7</v>
      </c>
    </row>
    <row r="32" spans="1:12" x14ac:dyDescent="0.3">
      <c r="A32" s="27" t="s">
        <v>135</v>
      </c>
      <c r="B32" s="18">
        <v>0</v>
      </c>
      <c r="C32" s="18">
        <v>0</v>
      </c>
      <c r="D32" s="18">
        <v>0</v>
      </c>
      <c r="E32" s="18">
        <v>1</v>
      </c>
      <c r="F32" s="18">
        <v>0</v>
      </c>
      <c r="G32" s="26" t="s">
        <v>135</v>
      </c>
      <c r="H32" s="18">
        <v>0</v>
      </c>
      <c r="I32" s="18">
        <v>0</v>
      </c>
      <c r="J32" s="18">
        <v>0</v>
      </c>
      <c r="K32" s="18">
        <v>0</v>
      </c>
      <c r="L32" s="19">
        <v>0</v>
      </c>
    </row>
    <row r="33" spans="1:18" x14ac:dyDescent="0.3">
      <c r="A33" s="27" t="s">
        <v>136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26" t="s">
        <v>136</v>
      </c>
      <c r="H33" s="18">
        <v>0</v>
      </c>
      <c r="I33" s="18">
        <v>0</v>
      </c>
      <c r="J33" s="18">
        <v>0</v>
      </c>
      <c r="K33" s="18">
        <v>0</v>
      </c>
      <c r="L33" s="19">
        <v>0</v>
      </c>
    </row>
    <row r="34" spans="1:18" x14ac:dyDescent="0.3">
      <c r="A34" s="27" t="s">
        <v>137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26" t="s">
        <v>137</v>
      </c>
      <c r="H34" s="18">
        <v>0</v>
      </c>
      <c r="I34" s="18">
        <v>0</v>
      </c>
      <c r="J34" s="18">
        <v>0</v>
      </c>
      <c r="K34" s="18">
        <v>1</v>
      </c>
      <c r="L34" s="19">
        <v>1</v>
      </c>
    </row>
    <row r="35" spans="1:18" x14ac:dyDescent="0.3">
      <c r="A35" s="27" t="s">
        <v>138</v>
      </c>
      <c r="B35" s="18">
        <v>32</v>
      </c>
      <c r="C35" s="18">
        <v>7</v>
      </c>
      <c r="D35" s="18">
        <v>7</v>
      </c>
      <c r="E35" s="18">
        <v>2</v>
      </c>
      <c r="F35" s="18">
        <v>41</v>
      </c>
      <c r="G35" s="26" t="s">
        <v>138</v>
      </c>
      <c r="H35" s="18">
        <v>20</v>
      </c>
      <c r="I35" s="18">
        <v>8</v>
      </c>
      <c r="J35" s="18">
        <v>4</v>
      </c>
      <c r="K35" s="18">
        <v>41</v>
      </c>
      <c r="L35" s="19">
        <v>82</v>
      </c>
    </row>
    <row r="36" spans="1:18" x14ac:dyDescent="0.3">
      <c r="A36" s="27" t="s">
        <v>139</v>
      </c>
      <c r="B36" s="18">
        <v>1</v>
      </c>
      <c r="C36" s="18">
        <v>0</v>
      </c>
      <c r="D36" s="18">
        <v>0</v>
      </c>
      <c r="E36" s="18">
        <v>0</v>
      </c>
      <c r="F36" s="18">
        <v>2</v>
      </c>
      <c r="G36" s="26" t="s">
        <v>139</v>
      </c>
      <c r="H36" s="18">
        <v>1</v>
      </c>
      <c r="I36" s="18">
        <v>0</v>
      </c>
      <c r="J36" s="18">
        <v>0</v>
      </c>
      <c r="K36" s="18">
        <v>3</v>
      </c>
      <c r="L36" s="19">
        <v>5</v>
      </c>
    </row>
    <row r="37" spans="1:18" x14ac:dyDescent="0.3">
      <c r="A37" s="28" t="s">
        <v>105</v>
      </c>
      <c r="B37" s="23">
        <f>SUBTOTAL(109,B7:B36)</f>
        <v>530</v>
      </c>
      <c r="C37" s="23">
        <f>SUBTOTAL(109,C7:C36)</f>
        <v>175</v>
      </c>
      <c r="D37" s="23">
        <f>SUBTOTAL(109,D7:D36)</f>
        <v>56</v>
      </c>
      <c r="E37" s="23">
        <f>SUBTOTAL(109,E7:E36)</f>
        <v>22</v>
      </c>
      <c r="F37" s="23">
        <v>810</v>
      </c>
      <c r="G37" s="29" t="s">
        <v>105</v>
      </c>
      <c r="H37" s="23">
        <f>SUBTOTAL(109,H7:H36)</f>
        <v>551</v>
      </c>
      <c r="I37" s="23">
        <f>SUBTOTAL(109,I7:I36)</f>
        <v>112</v>
      </c>
      <c r="J37" s="23">
        <f>SUBTOTAL(109,J7:J36)</f>
        <v>67</v>
      </c>
      <c r="K37" s="23">
        <v>735</v>
      </c>
      <c r="L37" s="24">
        <v>1545</v>
      </c>
    </row>
    <row r="39" spans="1:18" x14ac:dyDescent="0.3">
      <c r="A39" t="s">
        <v>140</v>
      </c>
    </row>
    <row r="40" spans="1:18" x14ac:dyDescent="0.3">
      <c r="A40" t="s">
        <v>1</v>
      </c>
    </row>
    <row r="41" spans="1:18" x14ac:dyDescent="0.3">
      <c r="A41" s="18" t="s">
        <v>250</v>
      </c>
      <c r="B41" s="18"/>
      <c r="C41" s="18"/>
      <c r="D41" s="18"/>
      <c r="E41" s="18"/>
      <c r="F41" s="18"/>
      <c r="G41" s="18"/>
      <c r="H41" s="18"/>
      <c r="I41" s="18"/>
      <c r="J41" s="18"/>
      <c r="K41" s="18" t="s">
        <v>251</v>
      </c>
      <c r="L41" s="18"/>
      <c r="M41" s="18"/>
      <c r="N41" s="18"/>
      <c r="O41" s="18"/>
      <c r="P41" s="18"/>
      <c r="Q41" s="18"/>
      <c r="R41" s="18"/>
    </row>
    <row r="42" spans="1:18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3">
      <c r="A43" s="18" t="s">
        <v>2</v>
      </c>
      <c r="B43" s="18" t="s">
        <v>107</v>
      </c>
      <c r="C43" s="18" t="s">
        <v>108</v>
      </c>
      <c r="D43" s="18"/>
      <c r="E43" s="18"/>
      <c r="F43" s="18" t="s">
        <v>141</v>
      </c>
      <c r="G43" s="18" t="s">
        <v>6</v>
      </c>
      <c r="H43" s="18" t="s">
        <v>87</v>
      </c>
      <c r="I43" s="18" t="s">
        <v>142</v>
      </c>
      <c r="J43" s="18" t="s">
        <v>7</v>
      </c>
      <c r="K43" s="18" t="s">
        <v>2</v>
      </c>
      <c r="L43" s="18" t="s">
        <v>107</v>
      </c>
      <c r="M43" s="18"/>
      <c r="N43" s="18"/>
      <c r="O43" s="18" t="s">
        <v>108</v>
      </c>
      <c r="P43" s="18" t="s">
        <v>5</v>
      </c>
      <c r="Q43" s="18" t="s">
        <v>143</v>
      </c>
      <c r="R43" s="18" t="s">
        <v>10</v>
      </c>
    </row>
    <row r="44" spans="1:18" x14ac:dyDescent="0.3">
      <c r="A44" s="18"/>
      <c r="B44" s="18"/>
      <c r="C44" s="18"/>
      <c r="D44" s="18" t="s">
        <v>91</v>
      </c>
      <c r="E44" s="18" t="s">
        <v>92</v>
      </c>
      <c r="F44" s="18"/>
      <c r="G44" s="18"/>
      <c r="H44" s="18"/>
      <c r="I44" s="18"/>
      <c r="J44" s="18"/>
      <c r="K44" s="18"/>
      <c r="L44" s="18"/>
      <c r="M44" s="18" t="s">
        <v>91</v>
      </c>
      <c r="N44" s="18" t="s">
        <v>92</v>
      </c>
      <c r="O44" s="18"/>
      <c r="P44" s="18"/>
      <c r="Q44" s="18"/>
      <c r="R44" s="18"/>
    </row>
    <row r="45" spans="1:18" x14ac:dyDescent="0.3">
      <c r="A45" s="18"/>
      <c r="B45" s="18"/>
      <c r="C45" s="18"/>
      <c r="D45" s="18" t="s">
        <v>94</v>
      </c>
      <c r="E45" s="18" t="s">
        <v>94</v>
      </c>
      <c r="F45" s="18"/>
      <c r="G45" s="18"/>
      <c r="H45" s="18"/>
      <c r="I45" s="18"/>
      <c r="J45" s="18"/>
      <c r="K45" s="18"/>
      <c r="L45" s="18"/>
      <c r="M45" s="18" t="s">
        <v>94</v>
      </c>
      <c r="N45" s="18" t="s">
        <v>94</v>
      </c>
      <c r="O45" s="18"/>
      <c r="P45" s="18"/>
      <c r="Q45" s="18"/>
      <c r="R45" s="18"/>
    </row>
    <row r="46" spans="1:18" x14ac:dyDescent="0.3">
      <c r="A46" s="20" t="s">
        <v>11</v>
      </c>
      <c r="B46" s="21" t="s">
        <v>12</v>
      </c>
      <c r="C46" s="21" t="s">
        <v>95</v>
      </c>
      <c r="D46" s="21" t="s">
        <v>96</v>
      </c>
      <c r="E46" s="21" t="s">
        <v>14</v>
      </c>
      <c r="F46" s="21" t="s">
        <v>15</v>
      </c>
      <c r="G46" s="21" t="s">
        <v>16</v>
      </c>
      <c r="H46" s="21" t="s">
        <v>17</v>
      </c>
      <c r="I46" s="21" t="s">
        <v>18</v>
      </c>
      <c r="J46" s="21" t="s">
        <v>97</v>
      </c>
      <c r="K46" s="31" t="s">
        <v>98</v>
      </c>
      <c r="L46" s="21" t="s">
        <v>20</v>
      </c>
      <c r="M46" s="21" t="s">
        <v>21</v>
      </c>
      <c r="N46" s="21" t="s">
        <v>22</v>
      </c>
      <c r="O46" s="21" t="s">
        <v>144</v>
      </c>
      <c r="P46" s="21" t="s">
        <v>99</v>
      </c>
      <c r="Q46" s="21" t="s">
        <v>100</v>
      </c>
      <c r="R46" s="22" t="s">
        <v>101</v>
      </c>
    </row>
    <row r="47" spans="1:18" x14ac:dyDescent="0.3">
      <c r="A47" s="27" t="s">
        <v>110</v>
      </c>
      <c r="B47" s="18">
        <v>1319</v>
      </c>
      <c r="C47" s="18">
        <v>1371</v>
      </c>
      <c r="D47" s="18"/>
      <c r="E47" s="18"/>
      <c r="F47" s="18">
        <v>336</v>
      </c>
      <c r="G47" s="18">
        <v>0</v>
      </c>
      <c r="H47" s="18">
        <v>0</v>
      </c>
      <c r="I47" s="18">
        <v>6</v>
      </c>
      <c r="J47" s="18">
        <f>SUM(Table13[[#This Row],[Column2]:[Column9]])</f>
        <v>3032</v>
      </c>
      <c r="K47" s="26" t="s">
        <v>110</v>
      </c>
      <c r="L47" s="18">
        <v>736</v>
      </c>
      <c r="M47" s="18">
        <v>1335</v>
      </c>
      <c r="N47" s="18"/>
      <c r="O47" s="18">
        <v>1373</v>
      </c>
      <c r="P47" s="18">
        <v>155</v>
      </c>
      <c r="Q47" s="18">
        <f>Table13[[#This Row],[Column15]]+Table13[[#This Row],[Column142]]+Table13[[#This Row],[Column12]]</f>
        <v>2264</v>
      </c>
      <c r="R47" s="19">
        <f>Table13[[#This Row],[Column10]]+Table13[[#This Row],[Column16]]</f>
        <v>5296</v>
      </c>
    </row>
    <row r="48" spans="1:18" x14ac:dyDescent="0.3">
      <c r="A48" s="27" t="s">
        <v>111</v>
      </c>
      <c r="B48" s="18">
        <v>26</v>
      </c>
      <c r="C48" s="18">
        <v>28</v>
      </c>
      <c r="D48" s="18"/>
      <c r="E48" s="18"/>
      <c r="F48" s="18">
        <v>1</v>
      </c>
      <c r="G48" s="18">
        <v>4</v>
      </c>
      <c r="H48" s="18">
        <v>0</v>
      </c>
      <c r="I48" s="18">
        <v>0</v>
      </c>
      <c r="J48" s="18">
        <f>SUM(Table13[[#This Row],[Column2]:[Column9]])</f>
        <v>59</v>
      </c>
      <c r="K48" s="26" t="s">
        <v>111</v>
      </c>
      <c r="L48" s="18">
        <v>1</v>
      </c>
      <c r="M48" s="18">
        <v>19</v>
      </c>
      <c r="N48" s="18"/>
      <c r="O48" s="18">
        <v>21</v>
      </c>
      <c r="P48" s="18">
        <v>0</v>
      </c>
      <c r="Q48" s="18">
        <f>Table13[[#This Row],[Column15]]+Table13[[#This Row],[Column142]]+Table13[[#This Row],[Column12]]</f>
        <v>22</v>
      </c>
      <c r="R48" s="19">
        <f>Table13[[#This Row],[Column10]]+Table13[[#This Row],[Column16]]</f>
        <v>81</v>
      </c>
    </row>
    <row r="49" spans="1:18" x14ac:dyDescent="0.3">
      <c r="A49" s="27" t="s">
        <v>112</v>
      </c>
      <c r="B49" s="18">
        <v>465</v>
      </c>
      <c r="C49" s="18">
        <v>47</v>
      </c>
      <c r="D49" s="18"/>
      <c r="E49" s="18"/>
      <c r="F49" s="18">
        <v>16</v>
      </c>
      <c r="G49" s="18">
        <v>25</v>
      </c>
      <c r="H49" s="18">
        <v>1</v>
      </c>
      <c r="I49" s="18">
        <v>5</v>
      </c>
      <c r="J49" s="18">
        <f>SUM(Table13[[#This Row],[Column2]:[Column9]])</f>
        <v>559</v>
      </c>
      <c r="K49" s="26" t="s">
        <v>112</v>
      </c>
      <c r="L49" s="18">
        <v>51</v>
      </c>
      <c r="M49" s="18">
        <v>79</v>
      </c>
      <c r="N49" s="18"/>
      <c r="O49" s="18">
        <v>108</v>
      </c>
      <c r="P49" s="18">
        <v>43</v>
      </c>
      <c r="Q49" s="18">
        <f>Table13[[#This Row],[Column15]]+Table13[[#This Row],[Column142]]+Table13[[#This Row],[Column12]]</f>
        <v>202</v>
      </c>
      <c r="R49" s="19">
        <f>Table13[[#This Row],[Column10]]+Table13[[#This Row],[Column16]]</f>
        <v>761</v>
      </c>
    </row>
    <row r="50" spans="1:18" x14ac:dyDescent="0.3">
      <c r="A50" s="27" t="s">
        <v>113</v>
      </c>
      <c r="B50" s="18">
        <v>942</v>
      </c>
      <c r="C50" s="18">
        <v>1037</v>
      </c>
      <c r="D50" s="18"/>
      <c r="E50" s="18"/>
      <c r="F50" s="18">
        <v>24</v>
      </c>
      <c r="G50" s="18">
        <v>122</v>
      </c>
      <c r="H50" s="18">
        <v>5</v>
      </c>
      <c r="I50" s="18">
        <v>24</v>
      </c>
      <c r="J50" s="18">
        <f>SUM(Table13[[#This Row],[Column2]:[Column9]])</f>
        <v>2154</v>
      </c>
      <c r="K50" s="26" t="s">
        <v>113</v>
      </c>
      <c r="L50" s="18">
        <v>859</v>
      </c>
      <c r="M50" s="18">
        <v>1051</v>
      </c>
      <c r="N50" s="18"/>
      <c r="O50" s="18">
        <v>1137</v>
      </c>
      <c r="P50" s="18">
        <v>0</v>
      </c>
      <c r="Q50" s="18">
        <f>Table13[[#This Row],[Column15]]+Table13[[#This Row],[Column142]]+Table13[[#This Row],[Column12]]</f>
        <v>1996</v>
      </c>
      <c r="R50" s="19">
        <f>Table13[[#This Row],[Column10]]+Table13[[#This Row],[Column16]]</f>
        <v>4150</v>
      </c>
    </row>
    <row r="51" spans="1:18" x14ac:dyDescent="0.3">
      <c r="A51" s="27" t="s">
        <v>114</v>
      </c>
      <c r="B51" s="18">
        <v>52</v>
      </c>
      <c r="C51" s="18">
        <v>22</v>
      </c>
      <c r="D51" s="18"/>
      <c r="E51" s="18"/>
      <c r="F51" s="18">
        <v>15</v>
      </c>
      <c r="G51" s="18">
        <v>23</v>
      </c>
      <c r="H51" s="18">
        <v>0</v>
      </c>
      <c r="I51" s="18">
        <v>0</v>
      </c>
      <c r="J51" s="18">
        <f>SUM(Table13[[#This Row],[Column2]:[Column9]])</f>
        <v>112</v>
      </c>
      <c r="K51" s="26" t="s">
        <v>114</v>
      </c>
      <c r="L51" s="18">
        <v>24</v>
      </c>
      <c r="M51" s="18">
        <v>55</v>
      </c>
      <c r="N51" s="18"/>
      <c r="O51" s="18">
        <v>57</v>
      </c>
      <c r="P51" s="18">
        <v>3</v>
      </c>
      <c r="Q51" s="18">
        <f>Table13[[#This Row],[Column15]]+Table13[[#This Row],[Column142]]+Table13[[#This Row],[Column12]]</f>
        <v>84</v>
      </c>
      <c r="R51" s="19">
        <f>Table13[[#This Row],[Column10]]+Table13[[#This Row],[Column16]]</f>
        <v>196</v>
      </c>
    </row>
    <row r="52" spans="1:18" x14ac:dyDescent="0.3">
      <c r="A52" s="27" t="s">
        <v>145</v>
      </c>
      <c r="B52" s="18">
        <v>144</v>
      </c>
      <c r="C52" s="18">
        <v>61</v>
      </c>
      <c r="D52" s="18"/>
      <c r="E52" s="18"/>
      <c r="F52" s="18">
        <v>29</v>
      </c>
      <c r="G52" s="18">
        <v>4</v>
      </c>
      <c r="H52" s="18">
        <v>0</v>
      </c>
      <c r="I52" s="18">
        <v>1</v>
      </c>
      <c r="J52" s="18">
        <f>SUM(Table13[[#This Row],[Column2]:[Column9]])</f>
        <v>239</v>
      </c>
      <c r="K52" s="26" t="s">
        <v>145</v>
      </c>
      <c r="L52" s="18">
        <v>157</v>
      </c>
      <c r="M52" s="18">
        <v>248</v>
      </c>
      <c r="N52" s="18"/>
      <c r="O52" s="18">
        <v>280</v>
      </c>
      <c r="P52" s="18">
        <v>2</v>
      </c>
      <c r="Q52" s="18">
        <f>Table13[[#This Row],[Column15]]+Table13[[#This Row],[Column142]]+Table13[[#This Row],[Column12]]</f>
        <v>439</v>
      </c>
      <c r="R52" s="19">
        <f>Table13[[#This Row],[Column10]]+Table13[[#This Row],[Column16]]</f>
        <v>678</v>
      </c>
    </row>
    <row r="53" spans="1:18" x14ac:dyDescent="0.3">
      <c r="A53" s="27" t="s">
        <v>116</v>
      </c>
      <c r="B53" s="18">
        <v>3127</v>
      </c>
      <c r="C53" s="18">
        <v>282</v>
      </c>
      <c r="D53" s="18"/>
      <c r="E53" s="18"/>
      <c r="F53" s="18">
        <v>91</v>
      </c>
      <c r="G53" s="18">
        <v>83</v>
      </c>
      <c r="H53" s="18">
        <v>4</v>
      </c>
      <c r="I53" s="18">
        <v>20</v>
      </c>
      <c r="J53" s="18">
        <f>SUM(Table13[[#This Row],[Column2]:[Column9]])</f>
        <v>3607</v>
      </c>
      <c r="K53" s="26" t="s">
        <v>116</v>
      </c>
      <c r="L53" s="18">
        <v>808</v>
      </c>
      <c r="M53" s="18">
        <v>306</v>
      </c>
      <c r="N53" s="18"/>
      <c r="O53" s="18">
        <v>355</v>
      </c>
      <c r="P53" s="18">
        <v>78</v>
      </c>
      <c r="Q53" s="18">
        <f>Table13[[#This Row],[Column15]]+Table13[[#This Row],[Column142]]+Table13[[#This Row],[Column12]]</f>
        <v>1241</v>
      </c>
      <c r="R53" s="19">
        <f>Table13[[#This Row],[Column10]]+Table13[[#This Row],[Column16]]</f>
        <v>4848</v>
      </c>
    </row>
    <row r="54" spans="1:18" x14ac:dyDescent="0.3">
      <c r="A54" s="27" t="s">
        <v>117</v>
      </c>
      <c r="B54" s="18">
        <v>4719</v>
      </c>
      <c r="C54" s="18">
        <v>2377</v>
      </c>
      <c r="D54" s="18"/>
      <c r="E54" s="18"/>
      <c r="F54" s="18">
        <v>513</v>
      </c>
      <c r="G54" s="18">
        <v>1</v>
      </c>
      <c r="H54" s="18">
        <v>8</v>
      </c>
      <c r="I54" s="18">
        <v>60</v>
      </c>
      <c r="J54" s="18">
        <f>SUM(Table13[[#This Row],[Column2]:[Column9]])</f>
        <v>7678</v>
      </c>
      <c r="K54" s="26" t="s">
        <v>117</v>
      </c>
      <c r="L54" s="18">
        <v>971</v>
      </c>
      <c r="M54" s="18">
        <v>1451</v>
      </c>
      <c r="N54" s="18"/>
      <c r="O54" s="18">
        <v>1524</v>
      </c>
      <c r="P54" s="18">
        <v>224</v>
      </c>
      <c r="Q54" s="18">
        <f>Table13[[#This Row],[Column15]]+Table13[[#This Row],[Column142]]+Table13[[#This Row],[Column12]]</f>
        <v>2719</v>
      </c>
      <c r="R54" s="19">
        <f>Table13[[#This Row],[Column10]]+Table13[[#This Row],[Column16]]</f>
        <v>10397</v>
      </c>
    </row>
    <row r="55" spans="1:18" x14ac:dyDescent="0.3">
      <c r="A55" s="27" t="s">
        <v>118</v>
      </c>
      <c r="B55" s="18">
        <v>1719</v>
      </c>
      <c r="C55" s="18">
        <v>823</v>
      </c>
      <c r="D55" s="18"/>
      <c r="E55" s="18"/>
      <c r="F55" s="18">
        <v>480</v>
      </c>
      <c r="G55" s="18">
        <v>105</v>
      </c>
      <c r="H55" s="18">
        <v>2</v>
      </c>
      <c r="I55" s="18">
        <v>30</v>
      </c>
      <c r="J55" s="18">
        <f>SUM(Table13[[#This Row],[Column2]:[Column9]])</f>
        <v>3159</v>
      </c>
      <c r="K55" s="26" t="s">
        <v>118</v>
      </c>
      <c r="L55" s="18">
        <v>2293</v>
      </c>
      <c r="M55" s="18">
        <v>647</v>
      </c>
      <c r="N55" s="18"/>
      <c r="O55" s="18">
        <v>705</v>
      </c>
      <c r="P55" s="18">
        <v>135</v>
      </c>
      <c r="Q55" s="18">
        <f>Table13[[#This Row],[Column15]]+Table13[[#This Row],[Column142]]+Table13[[#This Row],[Column12]]</f>
        <v>3133</v>
      </c>
      <c r="R55" s="19">
        <f>Table13[[#This Row],[Column10]]+Table13[[#This Row],[Column16]]</f>
        <v>6292</v>
      </c>
    </row>
    <row r="56" spans="1:18" x14ac:dyDescent="0.3">
      <c r="A56" s="27" t="s">
        <v>119</v>
      </c>
      <c r="B56" s="18">
        <v>2</v>
      </c>
      <c r="C56" s="18">
        <v>0</v>
      </c>
      <c r="D56" s="18"/>
      <c r="E56" s="18"/>
      <c r="F56" s="18">
        <v>0</v>
      </c>
      <c r="G56" s="18">
        <v>0</v>
      </c>
      <c r="H56" s="18">
        <v>0</v>
      </c>
      <c r="I56" s="18">
        <v>0</v>
      </c>
      <c r="J56" s="18">
        <f>SUM(Table13[[#This Row],[Column2]:[Column9]])</f>
        <v>2</v>
      </c>
      <c r="K56" s="26" t="s">
        <v>119</v>
      </c>
      <c r="L56" s="18">
        <v>2</v>
      </c>
      <c r="M56" s="18">
        <v>0</v>
      </c>
      <c r="N56" s="18">
        <v>0</v>
      </c>
      <c r="O56" s="18">
        <v>0</v>
      </c>
      <c r="P56" s="18">
        <v>0</v>
      </c>
      <c r="Q56" s="18">
        <f>Table13[[#This Row],[Column15]]+Table13[[#This Row],[Column142]]+Table13[[#This Row],[Column12]]</f>
        <v>2</v>
      </c>
      <c r="R56" s="19">
        <f>Table13[[#This Row],[Column10]]+Table13[[#This Row],[Column16]]</f>
        <v>4</v>
      </c>
    </row>
    <row r="57" spans="1:18" x14ac:dyDescent="0.3">
      <c r="A57" s="27" t="s">
        <v>120</v>
      </c>
      <c r="B57" s="18">
        <v>229</v>
      </c>
      <c r="C57" s="18">
        <v>55</v>
      </c>
      <c r="D57" s="18"/>
      <c r="E57" s="18"/>
      <c r="F57" s="18">
        <v>67</v>
      </c>
      <c r="G57" s="18">
        <v>28</v>
      </c>
      <c r="H57" s="18">
        <v>1</v>
      </c>
      <c r="I57" s="18">
        <v>1</v>
      </c>
      <c r="J57" s="18">
        <f>SUM(Table13[[#This Row],[Column2]:[Column9]])</f>
        <v>381</v>
      </c>
      <c r="K57" s="26" t="s">
        <v>120</v>
      </c>
      <c r="L57" s="18">
        <v>79</v>
      </c>
      <c r="M57" s="18">
        <v>25</v>
      </c>
      <c r="N57" s="18"/>
      <c r="O57" s="18">
        <v>27</v>
      </c>
      <c r="P57" s="18">
        <v>58</v>
      </c>
      <c r="Q57" s="18">
        <f>Table13[[#This Row],[Column15]]+Table13[[#This Row],[Column142]]+Table13[[#This Row],[Column12]]</f>
        <v>164</v>
      </c>
      <c r="R57" s="19">
        <f>Table13[[#This Row],[Column10]]+Table13[[#This Row],[Column16]]</f>
        <v>545</v>
      </c>
    </row>
    <row r="58" spans="1:18" x14ac:dyDescent="0.3">
      <c r="A58" s="27" t="s">
        <v>121</v>
      </c>
      <c r="B58" s="18">
        <v>0</v>
      </c>
      <c r="C58" s="18">
        <v>9</v>
      </c>
      <c r="D58" s="18"/>
      <c r="E58" s="18"/>
      <c r="F58" s="18">
        <v>0</v>
      </c>
      <c r="G58" s="18">
        <v>2</v>
      </c>
      <c r="H58" s="18">
        <v>0</v>
      </c>
      <c r="I58" s="18">
        <v>0</v>
      </c>
      <c r="J58" s="18">
        <f>SUM(Table13[[#This Row],[Column2]:[Column9]])</f>
        <v>11</v>
      </c>
      <c r="K58" s="26" t="s">
        <v>121</v>
      </c>
      <c r="L58" s="18">
        <v>73</v>
      </c>
      <c r="M58" s="18">
        <v>13</v>
      </c>
      <c r="N58" s="18"/>
      <c r="O58" s="18">
        <v>19</v>
      </c>
      <c r="P58" s="18">
        <v>0</v>
      </c>
      <c r="Q58" s="18">
        <f>Table13[[#This Row],[Column15]]+Table13[[#This Row],[Column142]]+Table13[[#This Row],[Column12]]</f>
        <v>92</v>
      </c>
      <c r="R58" s="19">
        <f>Table13[[#This Row],[Column10]]+Table13[[#This Row],[Column16]]</f>
        <v>103</v>
      </c>
    </row>
    <row r="59" spans="1:18" x14ac:dyDescent="0.3">
      <c r="A59" s="27" t="s">
        <v>123</v>
      </c>
      <c r="B59" s="18">
        <v>529</v>
      </c>
      <c r="C59" s="18">
        <v>362</v>
      </c>
      <c r="D59" s="18"/>
      <c r="E59" s="18"/>
      <c r="F59" s="18">
        <v>130</v>
      </c>
      <c r="G59" s="18">
        <v>50</v>
      </c>
      <c r="H59" s="18">
        <v>1</v>
      </c>
      <c r="I59" s="18">
        <v>22</v>
      </c>
      <c r="J59" s="18">
        <f>SUM(Table13[[#This Row],[Column2]:[Column9]])</f>
        <v>1094</v>
      </c>
      <c r="K59" s="26" t="s">
        <v>123</v>
      </c>
      <c r="L59" s="18">
        <v>978</v>
      </c>
      <c r="M59" s="18">
        <v>332</v>
      </c>
      <c r="N59" s="18"/>
      <c r="O59" s="18">
        <v>362</v>
      </c>
      <c r="P59" s="18">
        <v>4</v>
      </c>
      <c r="Q59" s="18">
        <f>Table13[[#This Row],[Column15]]+Table13[[#This Row],[Column142]]+Table13[[#This Row],[Column12]]</f>
        <v>1344</v>
      </c>
      <c r="R59" s="19">
        <f>Table13[[#This Row],[Column10]]+Table13[[#This Row],[Column16]]</f>
        <v>2438</v>
      </c>
    </row>
    <row r="60" spans="1:18" x14ac:dyDescent="0.3">
      <c r="A60" s="27" t="s">
        <v>124</v>
      </c>
      <c r="B60" s="18">
        <v>310</v>
      </c>
      <c r="C60" s="18">
        <v>18</v>
      </c>
      <c r="D60" s="18"/>
      <c r="E60" s="18"/>
      <c r="F60" s="18">
        <v>3</v>
      </c>
      <c r="G60" s="18">
        <v>36</v>
      </c>
      <c r="H60" s="18">
        <v>1</v>
      </c>
      <c r="I60" s="18">
        <v>2</v>
      </c>
      <c r="J60" s="18">
        <f>SUM(Table13[[#This Row],[Column2]:[Column9]])</f>
        <v>370</v>
      </c>
      <c r="K60" s="26" t="s">
        <v>124</v>
      </c>
      <c r="L60" s="18">
        <v>115</v>
      </c>
      <c r="M60" s="18">
        <v>57</v>
      </c>
      <c r="N60" s="18"/>
      <c r="O60" s="18">
        <v>71</v>
      </c>
      <c r="P60" s="18">
        <v>0</v>
      </c>
      <c r="Q60" s="18">
        <f>Table13[[#This Row],[Column15]]+Table13[[#This Row],[Column142]]+Table13[[#This Row],[Column12]]</f>
        <v>186</v>
      </c>
      <c r="R60" s="19">
        <f>Table13[[#This Row],[Column10]]+Table13[[#This Row],[Column16]]</f>
        <v>556</v>
      </c>
    </row>
    <row r="61" spans="1:18" x14ac:dyDescent="0.3">
      <c r="A61" s="27" t="s">
        <v>55</v>
      </c>
      <c r="B61" s="18">
        <v>0</v>
      </c>
      <c r="C61" s="18">
        <v>33</v>
      </c>
      <c r="D61" s="18">
        <v>24</v>
      </c>
      <c r="E61" s="18">
        <v>9</v>
      </c>
      <c r="F61" s="18">
        <v>0</v>
      </c>
      <c r="G61" s="18">
        <v>0</v>
      </c>
      <c r="H61" s="18">
        <v>0</v>
      </c>
      <c r="I61" s="18">
        <v>0</v>
      </c>
      <c r="J61" s="18">
        <f>SUM(Table13[[#This Row],[Column2]:[Column9]])</f>
        <v>66</v>
      </c>
      <c r="K61" s="26" t="s">
        <v>55</v>
      </c>
      <c r="L61" s="18">
        <v>0</v>
      </c>
      <c r="M61" s="18">
        <v>48</v>
      </c>
      <c r="N61" s="18">
        <v>12</v>
      </c>
      <c r="O61" s="18">
        <v>36</v>
      </c>
      <c r="P61" s="18">
        <v>2</v>
      </c>
      <c r="Q61" s="18">
        <f>Table13[[#This Row],[Column15]]+Table13[[#This Row],[Column142]]+Table13[[#This Row],[Column12]]</f>
        <v>38</v>
      </c>
      <c r="R61" s="19">
        <f>Table13[[#This Row],[Column10]]+Table13[[#This Row],[Column16]]</f>
        <v>104</v>
      </c>
    </row>
    <row r="62" spans="1:18" x14ac:dyDescent="0.3">
      <c r="A62" s="27" t="s">
        <v>125</v>
      </c>
      <c r="B62" s="18">
        <v>497</v>
      </c>
      <c r="C62" s="18">
        <v>102</v>
      </c>
      <c r="D62" s="18"/>
      <c r="E62" s="18"/>
      <c r="F62" s="18">
        <v>101</v>
      </c>
      <c r="G62" s="18">
        <v>86</v>
      </c>
      <c r="H62" s="18">
        <v>0</v>
      </c>
      <c r="I62" s="18">
        <v>3</v>
      </c>
      <c r="J62" s="18">
        <f>SUM(Table13[[#This Row],[Column2]:[Column9]])</f>
        <v>789</v>
      </c>
      <c r="K62" s="26" t="s">
        <v>125</v>
      </c>
      <c r="L62" s="18">
        <v>27</v>
      </c>
      <c r="M62" s="18">
        <v>126</v>
      </c>
      <c r="N62" s="18"/>
      <c r="O62" s="18">
        <v>156</v>
      </c>
      <c r="P62" s="18">
        <v>50</v>
      </c>
      <c r="Q62" s="18">
        <f>Table13[[#This Row],[Column15]]+Table13[[#This Row],[Column142]]+Table13[[#This Row],[Column12]]</f>
        <v>233</v>
      </c>
      <c r="R62" s="19">
        <f>Table13[[#This Row],[Column10]]+Table13[[#This Row],[Column16]]</f>
        <v>1022</v>
      </c>
    </row>
    <row r="63" spans="1:18" x14ac:dyDescent="0.3">
      <c r="A63" s="27" t="s">
        <v>126</v>
      </c>
      <c r="B63" s="18">
        <v>1004</v>
      </c>
      <c r="C63" s="18">
        <v>563</v>
      </c>
      <c r="D63" s="18"/>
      <c r="E63" s="18"/>
      <c r="F63" s="18">
        <v>236</v>
      </c>
      <c r="G63" s="18">
        <v>1</v>
      </c>
      <c r="H63" s="18">
        <v>0</v>
      </c>
      <c r="I63" s="18">
        <v>5</v>
      </c>
      <c r="J63" s="18">
        <f>SUM(Table13[[#This Row],[Column2]:[Column9]])</f>
        <v>1809</v>
      </c>
      <c r="K63" s="26" t="s">
        <v>126</v>
      </c>
      <c r="L63" s="18">
        <v>516</v>
      </c>
      <c r="M63" s="18">
        <v>680</v>
      </c>
      <c r="N63" s="18"/>
      <c r="O63" s="18">
        <v>715</v>
      </c>
      <c r="P63" s="18">
        <v>145</v>
      </c>
      <c r="Q63" s="18">
        <f>Table13[[#This Row],[Column15]]+Table13[[#This Row],[Column142]]+Table13[[#This Row],[Column12]]</f>
        <v>1376</v>
      </c>
      <c r="R63" s="19">
        <f>Table13[[#This Row],[Column10]]+Table13[[#This Row],[Column16]]</f>
        <v>3185</v>
      </c>
    </row>
    <row r="64" spans="1:18" x14ac:dyDescent="0.3">
      <c r="A64" s="27" t="s">
        <v>127</v>
      </c>
      <c r="B64" s="18">
        <v>31</v>
      </c>
      <c r="C64" s="18">
        <v>6</v>
      </c>
      <c r="D64" s="18">
        <v>5</v>
      </c>
      <c r="E64" s="18">
        <v>1</v>
      </c>
      <c r="F64" s="18">
        <v>2</v>
      </c>
      <c r="G64" s="18">
        <v>4</v>
      </c>
      <c r="H64" s="18">
        <v>0</v>
      </c>
      <c r="I64" s="18">
        <v>0</v>
      </c>
      <c r="J64" s="18">
        <f>SUM(Table13[[#This Row],[Column2]:[Column9]])</f>
        <v>49</v>
      </c>
      <c r="K64" s="26" t="s">
        <v>127</v>
      </c>
      <c r="L64" s="18">
        <v>14</v>
      </c>
      <c r="M64" s="18">
        <v>21</v>
      </c>
      <c r="N64" s="18">
        <v>4</v>
      </c>
      <c r="O64" s="18">
        <v>17</v>
      </c>
      <c r="P64" s="18">
        <v>3</v>
      </c>
      <c r="Q64" s="18">
        <f>Table13[[#This Row],[Column15]]+Table13[[#This Row],[Column142]]+Table13[[#This Row],[Column12]]</f>
        <v>34</v>
      </c>
      <c r="R64" s="19">
        <f>Table13[[#This Row],[Column10]]+Table13[[#This Row],[Column16]]</f>
        <v>83</v>
      </c>
    </row>
    <row r="65" spans="1:18" x14ac:dyDescent="0.3">
      <c r="A65" s="27" t="s">
        <v>128</v>
      </c>
      <c r="B65" s="18">
        <v>72</v>
      </c>
      <c r="C65" s="18">
        <v>2</v>
      </c>
      <c r="D65" s="18"/>
      <c r="E65" s="18"/>
      <c r="F65" s="18">
        <v>0</v>
      </c>
      <c r="G65" s="18">
        <v>23</v>
      </c>
      <c r="H65" s="18">
        <v>0</v>
      </c>
      <c r="I65" s="18">
        <v>0</v>
      </c>
      <c r="J65" s="18">
        <f>SUM(Table13[[#This Row],[Column2]:[Column9]])</f>
        <v>97</v>
      </c>
      <c r="K65" s="26" t="s">
        <v>128</v>
      </c>
      <c r="L65" s="18">
        <v>15</v>
      </c>
      <c r="M65" s="18">
        <v>33</v>
      </c>
      <c r="N65" s="18"/>
      <c r="O65" s="18">
        <v>35</v>
      </c>
      <c r="P65" s="18">
        <v>2</v>
      </c>
      <c r="Q65" s="18">
        <f>Table13[[#This Row],[Column15]]+Table13[[#This Row],[Column142]]+Table13[[#This Row],[Column12]]</f>
        <v>52</v>
      </c>
      <c r="R65" s="19">
        <f>Table13[[#This Row],[Column10]]+Table13[[#This Row],[Column16]]</f>
        <v>149</v>
      </c>
    </row>
    <row r="66" spans="1:18" x14ac:dyDescent="0.3">
      <c r="A66" s="27" t="s">
        <v>129</v>
      </c>
      <c r="B66" s="18">
        <v>2018</v>
      </c>
      <c r="C66" s="18">
        <v>316</v>
      </c>
      <c r="D66" s="18"/>
      <c r="E66" s="18"/>
      <c r="F66" s="18">
        <v>118</v>
      </c>
      <c r="G66" s="18">
        <v>119</v>
      </c>
      <c r="H66" s="18">
        <v>5</v>
      </c>
      <c r="I66" s="18">
        <v>59</v>
      </c>
      <c r="J66" s="18">
        <f>SUM(Table13[[#This Row],[Column2]:[Column9]])</f>
        <v>2635</v>
      </c>
      <c r="K66" s="26" t="s">
        <v>129</v>
      </c>
      <c r="L66" s="18">
        <v>369</v>
      </c>
      <c r="M66" s="18">
        <v>503</v>
      </c>
      <c r="N66" s="18"/>
      <c r="O66" s="18">
        <v>539</v>
      </c>
      <c r="P66" s="18">
        <v>20</v>
      </c>
      <c r="Q66" s="18">
        <f>Table13[[#This Row],[Column15]]+Table13[[#This Row],[Column142]]+Table13[[#This Row],[Column12]]</f>
        <v>928</v>
      </c>
      <c r="R66" s="19">
        <f>Table13[[#This Row],[Column10]]+Table13[[#This Row],[Column16]]</f>
        <v>3563</v>
      </c>
    </row>
    <row r="67" spans="1:18" x14ac:dyDescent="0.3">
      <c r="A67" s="27" t="s">
        <v>130</v>
      </c>
      <c r="B67" s="18">
        <v>232</v>
      </c>
      <c r="C67" s="18">
        <v>110</v>
      </c>
      <c r="D67" s="18"/>
      <c r="E67" s="18"/>
      <c r="F67" s="18">
        <v>53</v>
      </c>
      <c r="G67" s="18">
        <v>6</v>
      </c>
      <c r="H67" s="18">
        <v>0</v>
      </c>
      <c r="I67" s="18">
        <v>0</v>
      </c>
      <c r="J67" s="18">
        <f>SUM(Table13[[#This Row],[Column2]:[Column9]])</f>
        <v>401</v>
      </c>
      <c r="K67" s="26" t="s">
        <v>130</v>
      </c>
      <c r="L67" s="18">
        <v>122</v>
      </c>
      <c r="M67" s="18">
        <v>123</v>
      </c>
      <c r="N67" s="18"/>
      <c r="O67" s="18">
        <v>129</v>
      </c>
      <c r="P67" s="18">
        <v>28</v>
      </c>
      <c r="Q67" s="18">
        <f>Table13[[#This Row],[Column15]]+Table13[[#This Row],[Column142]]+Table13[[#This Row],[Column12]]</f>
        <v>279</v>
      </c>
      <c r="R67" s="19">
        <f>Table13[[#This Row],[Column10]]+Table13[[#This Row],[Column16]]</f>
        <v>680</v>
      </c>
    </row>
    <row r="68" spans="1:18" x14ac:dyDescent="0.3">
      <c r="A68" s="27" t="s">
        <v>131</v>
      </c>
      <c r="B68" s="18">
        <v>3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f>SUM(Table13[[#This Row],[Column2]:[Column9]])</f>
        <v>3</v>
      </c>
      <c r="K68" s="26" t="s">
        <v>131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f>Table13[[#This Row],[Column15]]+Table13[[#This Row],[Column142]]+Table13[[#This Row],[Column12]]</f>
        <v>0</v>
      </c>
      <c r="R68" s="19">
        <f>Table13[[#This Row],[Column10]]+Table13[[#This Row],[Column16]]</f>
        <v>3</v>
      </c>
    </row>
    <row r="69" spans="1:18" x14ac:dyDescent="0.3">
      <c r="A69" s="27" t="s">
        <v>132</v>
      </c>
      <c r="B69" s="18">
        <v>786</v>
      </c>
      <c r="C69" s="18">
        <v>847</v>
      </c>
      <c r="D69" s="18"/>
      <c r="E69" s="18"/>
      <c r="F69" s="18">
        <v>73</v>
      </c>
      <c r="G69" s="18">
        <v>20</v>
      </c>
      <c r="H69" s="18">
        <v>3</v>
      </c>
      <c r="I69" s="18">
        <v>36</v>
      </c>
      <c r="J69" s="18">
        <f>SUM(Table13[[#This Row],[Column2]:[Column9]])</f>
        <v>1765</v>
      </c>
      <c r="K69" s="26" t="s">
        <v>132</v>
      </c>
      <c r="L69" s="18">
        <v>919</v>
      </c>
      <c r="M69" s="18">
        <v>581</v>
      </c>
      <c r="N69" s="18"/>
      <c r="O69" s="18">
        <v>645</v>
      </c>
      <c r="P69" s="18">
        <v>26</v>
      </c>
      <c r="Q69" s="18">
        <f>Table13[[#This Row],[Column15]]+Table13[[#This Row],[Column142]]+Table13[[#This Row],[Column12]]</f>
        <v>1590</v>
      </c>
      <c r="R69" s="19">
        <f>Table13[[#This Row],[Column10]]+Table13[[#This Row],[Column16]]</f>
        <v>3355</v>
      </c>
    </row>
    <row r="70" spans="1:18" x14ac:dyDescent="0.3">
      <c r="A70" s="27" t="s">
        <v>133</v>
      </c>
      <c r="B70" s="18">
        <v>1527</v>
      </c>
      <c r="C70" s="18">
        <v>245</v>
      </c>
      <c r="D70" s="18"/>
      <c r="E70" s="18"/>
      <c r="F70" s="18">
        <v>131</v>
      </c>
      <c r="G70" s="18">
        <v>80</v>
      </c>
      <c r="H70" s="18">
        <v>1</v>
      </c>
      <c r="I70" s="18">
        <v>11</v>
      </c>
      <c r="J70" s="18">
        <f>SUM(Table13[[#This Row],[Column2]:[Column9]])</f>
        <v>1995</v>
      </c>
      <c r="K70" s="26" t="s">
        <v>133</v>
      </c>
      <c r="L70" s="18">
        <v>408</v>
      </c>
      <c r="M70" s="18">
        <v>500</v>
      </c>
      <c r="N70" s="18"/>
      <c r="O70" s="18">
        <v>554</v>
      </c>
      <c r="P70" s="18">
        <v>63</v>
      </c>
      <c r="Q70" s="18">
        <f>Table13[[#This Row],[Column15]]+Table13[[#This Row],[Column142]]+Table13[[#This Row],[Column12]]</f>
        <v>1025</v>
      </c>
      <c r="R70" s="19">
        <f>Table13[[#This Row],[Column10]]+Table13[[#This Row],[Column16]]</f>
        <v>3020</v>
      </c>
    </row>
    <row r="71" spans="1:18" x14ac:dyDescent="0.3">
      <c r="A71" s="27" t="s">
        <v>134</v>
      </c>
      <c r="B71" s="18">
        <v>67</v>
      </c>
      <c r="C71" s="18">
        <v>0</v>
      </c>
      <c r="D71" s="18"/>
      <c r="E71" s="18"/>
      <c r="F71" s="18">
        <v>0</v>
      </c>
      <c r="G71" s="18">
        <v>0</v>
      </c>
      <c r="H71" s="18">
        <v>0</v>
      </c>
      <c r="I71" s="18">
        <v>0</v>
      </c>
      <c r="J71" s="18">
        <f>SUM(Table13[[#This Row],[Column2]:[Column9]])</f>
        <v>67</v>
      </c>
      <c r="K71" s="26" t="s">
        <v>134</v>
      </c>
      <c r="L71" s="18">
        <v>11</v>
      </c>
      <c r="M71" s="18">
        <v>2</v>
      </c>
      <c r="N71" s="18"/>
      <c r="O71" s="18">
        <v>3</v>
      </c>
      <c r="P71" s="18">
        <v>0</v>
      </c>
      <c r="Q71" s="18">
        <f>Table13[[#This Row],[Column15]]+Table13[[#This Row],[Column142]]+Table13[[#This Row],[Column12]]</f>
        <v>14</v>
      </c>
      <c r="R71" s="19">
        <f>Table13[[#This Row],[Column10]]+Table13[[#This Row],[Column16]]</f>
        <v>81</v>
      </c>
    </row>
    <row r="72" spans="1:18" x14ac:dyDescent="0.3">
      <c r="A72" s="27" t="s">
        <v>135</v>
      </c>
      <c r="B72" s="18">
        <v>2</v>
      </c>
      <c r="C72" s="18">
        <v>0</v>
      </c>
      <c r="D72" s="18"/>
      <c r="E72" s="18"/>
      <c r="F72" s="18">
        <v>0</v>
      </c>
      <c r="G72" s="18">
        <v>1</v>
      </c>
      <c r="H72" s="18">
        <v>0</v>
      </c>
      <c r="I72" s="18">
        <v>0</v>
      </c>
      <c r="J72" s="18">
        <f>SUM(Table13[[#This Row],[Column2]:[Column9]])</f>
        <v>3</v>
      </c>
      <c r="K72" s="26" t="s">
        <v>135</v>
      </c>
      <c r="L72" s="18">
        <v>2</v>
      </c>
      <c r="M72" s="18">
        <v>1</v>
      </c>
      <c r="N72" s="18"/>
      <c r="O72" s="18">
        <v>1</v>
      </c>
      <c r="P72" s="18">
        <v>0</v>
      </c>
      <c r="Q72" s="18">
        <f>Table13[[#This Row],[Column15]]+Table13[[#This Row],[Column142]]+Table13[[#This Row],[Column12]]</f>
        <v>3</v>
      </c>
      <c r="R72" s="19">
        <f>Table13[[#This Row],[Column10]]+Table13[[#This Row],[Column16]]</f>
        <v>6</v>
      </c>
    </row>
    <row r="73" spans="1:18" x14ac:dyDescent="0.3">
      <c r="A73" s="27" t="s">
        <v>136</v>
      </c>
      <c r="B73" s="18">
        <v>3</v>
      </c>
      <c r="C73" s="18">
        <v>0</v>
      </c>
      <c r="D73" s="18"/>
      <c r="E73" s="18"/>
      <c r="F73" s="18">
        <v>0</v>
      </c>
      <c r="G73" s="18">
        <v>0</v>
      </c>
      <c r="H73" s="18">
        <v>0</v>
      </c>
      <c r="I73" s="18">
        <v>0</v>
      </c>
      <c r="J73" s="18">
        <f>SUM(Table13[[#This Row],[Column2]:[Column9]])</f>
        <v>3</v>
      </c>
      <c r="K73" s="26" t="s">
        <v>136</v>
      </c>
      <c r="L73" s="18">
        <v>1</v>
      </c>
      <c r="M73" s="18">
        <v>0</v>
      </c>
      <c r="N73" s="18"/>
      <c r="O73" s="18">
        <v>0</v>
      </c>
      <c r="P73" s="18">
        <v>0</v>
      </c>
      <c r="Q73" s="18">
        <f>Table13[[#This Row],[Column15]]+Table13[[#This Row],[Column142]]+Table13[[#This Row],[Column12]]</f>
        <v>1</v>
      </c>
      <c r="R73" s="19">
        <f>Table13[[#This Row],[Column10]]+Table13[[#This Row],[Column16]]</f>
        <v>4</v>
      </c>
    </row>
    <row r="74" spans="1:18" x14ac:dyDescent="0.3">
      <c r="A74" s="27" t="s">
        <v>137</v>
      </c>
      <c r="B74" s="18">
        <v>0</v>
      </c>
      <c r="C74" s="18">
        <v>0</v>
      </c>
      <c r="D74" s="18"/>
      <c r="E74" s="18"/>
      <c r="F74" s="18" t="s">
        <v>146</v>
      </c>
      <c r="G74" s="18" t="s">
        <v>146</v>
      </c>
      <c r="H74" s="18" t="s">
        <v>146</v>
      </c>
      <c r="I74" s="18" t="s">
        <v>146</v>
      </c>
      <c r="J74" s="18">
        <f>SUM(Table13[[#This Row],[Column2]:[Column9]])</f>
        <v>0</v>
      </c>
      <c r="K74" s="26" t="s">
        <v>137</v>
      </c>
      <c r="L74" s="18" t="s">
        <v>147</v>
      </c>
      <c r="M74" s="18"/>
      <c r="N74" s="18"/>
      <c r="O74" s="18" t="s">
        <v>146</v>
      </c>
      <c r="P74" s="18" t="s">
        <v>146</v>
      </c>
      <c r="Q74" s="18">
        <f>Table13[[#This Row],[Column15]]+Table13[[#This Row],[Column142]]+Table13[[#This Row],[Column12]]</f>
        <v>3</v>
      </c>
      <c r="R74" s="19">
        <f>Table13[[#This Row],[Column10]]+Table13[[#This Row],[Column16]]</f>
        <v>3</v>
      </c>
    </row>
    <row r="75" spans="1:18" x14ac:dyDescent="0.3">
      <c r="A75" s="27" t="s">
        <v>138</v>
      </c>
      <c r="B75" s="18">
        <v>1093</v>
      </c>
      <c r="C75" s="18">
        <v>153</v>
      </c>
      <c r="D75" s="18"/>
      <c r="E75" s="18"/>
      <c r="F75" s="18">
        <v>28</v>
      </c>
      <c r="G75" s="18">
        <v>41</v>
      </c>
      <c r="H75" s="18">
        <v>3</v>
      </c>
      <c r="I75" s="18">
        <v>15</v>
      </c>
      <c r="J75" s="18">
        <f>SUM(Table13[[#This Row],[Column2]:[Column9]])</f>
        <v>1333</v>
      </c>
      <c r="K75" s="26" t="s">
        <v>138</v>
      </c>
      <c r="L75" s="18">
        <v>295</v>
      </c>
      <c r="M75" s="18">
        <v>220</v>
      </c>
      <c r="N75" s="18"/>
      <c r="O75" s="18">
        <v>287</v>
      </c>
      <c r="P75" s="18">
        <v>60</v>
      </c>
      <c r="Q75" s="18">
        <f>Table13[[#This Row],[Column15]]+Table13[[#This Row],[Column142]]+Table13[[#This Row],[Column12]]</f>
        <v>642</v>
      </c>
      <c r="R75" s="19">
        <f>Table13[[#This Row],[Column10]]+Table13[[#This Row],[Column16]]</f>
        <v>1975</v>
      </c>
    </row>
    <row r="76" spans="1:18" x14ac:dyDescent="0.3">
      <c r="A76" s="27" t="s">
        <v>139</v>
      </c>
      <c r="B76" s="18">
        <v>6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f>SUM(Table13[[#This Row],[Column2]:[Column9]])</f>
        <v>6</v>
      </c>
      <c r="K76" s="26" t="s">
        <v>139</v>
      </c>
      <c r="L76" s="18">
        <v>15</v>
      </c>
      <c r="M76" s="18"/>
      <c r="N76" s="18"/>
      <c r="O76" s="18">
        <v>0</v>
      </c>
      <c r="P76" s="18">
        <v>0</v>
      </c>
      <c r="Q76" s="18">
        <f>Table13[[#This Row],[Column15]]+Table13[[#This Row],[Column142]]+Table13[[#This Row],[Column12]]</f>
        <v>15</v>
      </c>
      <c r="R76" s="19">
        <f>Table13[[#This Row],[Column10]]+Table13[[#This Row],[Column16]]</f>
        <v>21</v>
      </c>
    </row>
    <row r="77" spans="1:18" x14ac:dyDescent="0.3">
      <c r="A77" s="28" t="s">
        <v>105</v>
      </c>
      <c r="B77" s="23">
        <f>SUBTOTAL(109,B47:B76)</f>
        <v>20924</v>
      </c>
      <c r="C77" s="23">
        <f>SUBTOTAL(109,C47:C76)</f>
        <v>8869</v>
      </c>
      <c r="D77" s="23"/>
      <c r="E77" s="23"/>
      <c r="F77" s="23">
        <f>SUBTOTAL(109,F47:F76)</f>
        <v>2447</v>
      </c>
      <c r="G77" s="23">
        <f>SUBTOTAL(109,G47:G76)</f>
        <v>864</v>
      </c>
      <c r="H77" s="23">
        <f>SUBTOTAL(109,H47:H76)</f>
        <v>35</v>
      </c>
      <c r="I77" s="23">
        <f>SUBTOTAL(109,I47:I76)</f>
        <v>300</v>
      </c>
      <c r="J77" s="23">
        <f>SUBTOTAL(109,J47:J76)</f>
        <v>33478</v>
      </c>
      <c r="K77" s="29" t="s">
        <v>105</v>
      </c>
      <c r="L77" s="23">
        <f>SUBTOTAL(109,L47:L76)</f>
        <v>9861</v>
      </c>
      <c r="M77" s="23">
        <f>SUBTOTAL(109,M47:M76)</f>
        <v>8456</v>
      </c>
      <c r="N77" s="23"/>
      <c r="O77" s="23">
        <f>SUBTOTAL(109,O47:O76)</f>
        <v>9156</v>
      </c>
      <c r="P77" s="23">
        <f>SUBTOTAL(109,P47:P76)</f>
        <v>1101</v>
      </c>
      <c r="Q77" s="23">
        <f>SUBTOTAL(109,Q47:Q76)</f>
        <v>20121</v>
      </c>
      <c r="R77" s="24">
        <f>SUBTOTAL(109,R47:R76)</f>
        <v>53599</v>
      </c>
    </row>
  </sheetData>
  <mergeCells count="2">
    <mergeCell ref="A1:L1"/>
    <mergeCell ref="A2:L2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4"/>
  <sheetViews>
    <sheetView topLeftCell="A53" zoomScale="60" zoomScaleNormal="60" workbookViewId="0">
      <selection activeCell="C52" sqref="C52"/>
    </sheetView>
  </sheetViews>
  <sheetFormatPr defaultRowHeight="14.4" x14ac:dyDescent="0.3"/>
  <cols>
    <col min="1" max="1" width="16.6640625" customWidth="1"/>
    <col min="2" max="2" width="16.5546875" customWidth="1"/>
    <col min="3" max="3" width="18.33203125" customWidth="1"/>
    <col min="4" max="4" width="18.88671875" customWidth="1"/>
    <col min="5" max="5" width="17.109375" customWidth="1"/>
    <col min="6" max="6" width="15.6640625" customWidth="1"/>
    <col min="7" max="7" width="15.33203125" customWidth="1"/>
    <col min="8" max="8" width="16.5546875" customWidth="1"/>
    <col min="9" max="10" width="15.88671875" customWidth="1"/>
    <col min="11" max="11" width="15.109375" customWidth="1"/>
    <col min="12" max="12" width="18.88671875" customWidth="1"/>
    <col min="13" max="17" width="12" customWidth="1"/>
  </cols>
  <sheetData>
    <row r="1" spans="1:12" ht="46.5" customHeight="1" x14ac:dyDescent="0.5">
      <c r="A1" s="72" t="s">
        <v>148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</row>
    <row r="2" spans="1:12" x14ac:dyDescent="0.3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</row>
    <row r="3" spans="1:12" x14ac:dyDescent="0.3">
      <c r="A3" s="18" t="s">
        <v>149</v>
      </c>
      <c r="B3" s="18"/>
      <c r="C3" s="18"/>
      <c r="D3" s="18"/>
      <c r="E3" s="18"/>
      <c r="F3" s="18"/>
      <c r="G3" s="18" t="s">
        <v>150</v>
      </c>
      <c r="H3" s="18"/>
      <c r="I3" s="18"/>
      <c r="J3" s="18"/>
      <c r="K3" s="18"/>
      <c r="L3" s="18"/>
    </row>
    <row r="4" spans="1:12" x14ac:dyDescent="0.3">
      <c r="A4" s="18" t="s">
        <v>2</v>
      </c>
      <c r="B4" s="18" t="s">
        <v>107</v>
      </c>
      <c r="C4" s="18" t="s">
        <v>108</v>
      </c>
      <c r="D4" s="18" t="s">
        <v>5</v>
      </c>
      <c r="E4" s="18" t="s">
        <v>6</v>
      </c>
      <c r="F4" s="18" t="s">
        <v>151</v>
      </c>
      <c r="G4" s="18" t="s">
        <v>2</v>
      </c>
      <c r="H4" s="18" t="s">
        <v>107</v>
      </c>
      <c r="I4" s="18" t="s">
        <v>108</v>
      </c>
      <c r="J4" s="18" t="s">
        <v>5</v>
      </c>
      <c r="K4" s="18" t="s">
        <v>9</v>
      </c>
      <c r="L4" s="18" t="s">
        <v>10</v>
      </c>
    </row>
    <row r="5" spans="1:12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x14ac:dyDescent="0.3">
      <c r="A7" s="20" t="s">
        <v>11</v>
      </c>
      <c r="B7" s="21" t="s">
        <v>12</v>
      </c>
      <c r="C7" s="21" t="s">
        <v>152</v>
      </c>
      <c r="D7" s="21" t="s">
        <v>14</v>
      </c>
      <c r="E7" s="21" t="s">
        <v>15</v>
      </c>
      <c r="F7" s="21" t="s">
        <v>95</v>
      </c>
      <c r="G7" s="21" t="s">
        <v>17</v>
      </c>
      <c r="H7" s="21" t="s">
        <v>18</v>
      </c>
      <c r="I7" s="21" t="s">
        <v>153</v>
      </c>
      <c r="J7" s="21" t="s">
        <v>20</v>
      </c>
      <c r="K7" s="21" t="s">
        <v>21</v>
      </c>
      <c r="L7" s="22" t="s">
        <v>22</v>
      </c>
    </row>
    <row r="8" spans="1:12" x14ac:dyDescent="0.3">
      <c r="A8" s="27" t="s">
        <v>154</v>
      </c>
      <c r="B8" s="18">
        <v>2</v>
      </c>
      <c r="C8" s="18">
        <v>3</v>
      </c>
      <c r="D8" s="18">
        <v>0</v>
      </c>
      <c r="E8" s="18">
        <v>1</v>
      </c>
      <c r="F8" s="18">
        <f>SUM(Table14[[#This Row],[Column2]:[Column6]])</f>
        <v>6</v>
      </c>
      <c r="G8" s="26" t="s">
        <v>154</v>
      </c>
      <c r="H8" s="18">
        <v>2</v>
      </c>
      <c r="I8" s="18">
        <v>2</v>
      </c>
      <c r="J8" s="18">
        <v>0</v>
      </c>
      <c r="K8" s="18">
        <f>SUM(Table14[[#This Row],[Column9]:[Column12]])</f>
        <v>4</v>
      </c>
      <c r="L8" s="19">
        <f t="shared" ref="L8:L39" si="0">F8+K8</f>
        <v>10</v>
      </c>
    </row>
    <row r="9" spans="1:12" x14ac:dyDescent="0.3">
      <c r="A9" s="27" t="s">
        <v>155</v>
      </c>
      <c r="B9" s="18">
        <v>1</v>
      </c>
      <c r="C9" s="18">
        <v>0</v>
      </c>
      <c r="D9" s="18">
        <v>0</v>
      </c>
      <c r="E9" s="18">
        <v>0</v>
      </c>
      <c r="F9" s="18">
        <f>SUM(Table14[[#This Row],[Column2]:[Column6]])</f>
        <v>1</v>
      </c>
      <c r="G9" s="26" t="s">
        <v>155</v>
      </c>
      <c r="H9" s="18">
        <v>4</v>
      </c>
      <c r="I9" s="18">
        <v>0</v>
      </c>
      <c r="J9" s="18">
        <v>0</v>
      </c>
      <c r="K9" s="18">
        <f>SUM(Table14[[#This Row],[Column9]:[Column12]])</f>
        <v>4</v>
      </c>
      <c r="L9" s="19">
        <f t="shared" si="0"/>
        <v>5</v>
      </c>
    </row>
    <row r="10" spans="1:12" x14ac:dyDescent="0.3">
      <c r="A10" s="27" t="s">
        <v>156</v>
      </c>
      <c r="B10" s="18">
        <v>12</v>
      </c>
      <c r="C10" s="18">
        <v>4</v>
      </c>
      <c r="D10" s="18">
        <v>2</v>
      </c>
      <c r="E10" s="18">
        <v>2</v>
      </c>
      <c r="F10" s="18">
        <f>SUM(Table14[[#This Row],[Column2]:[Column6]])</f>
        <v>20</v>
      </c>
      <c r="G10" s="26" t="s">
        <v>156</v>
      </c>
      <c r="H10" s="18">
        <v>4</v>
      </c>
      <c r="I10" s="18">
        <v>3</v>
      </c>
      <c r="J10" s="18">
        <v>0</v>
      </c>
      <c r="K10" s="18">
        <f>SUM(Table14[[#This Row],[Column9]:[Column12]])</f>
        <v>7</v>
      </c>
      <c r="L10" s="19">
        <f t="shared" si="0"/>
        <v>27</v>
      </c>
    </row>
    <row r="11" spans="1:12" x14ac:dyDescent="0.3">
      <c r="A11" s="27" t="s">
        <v>157</v>
      </c>
      <c r="B11" s="18">
        <v>26</v>
      </c>
      <c r="C11" s="18">
        <v>6</v>
      </c>
      <c r="D11" s="18">
        <v>0</v>
      </c>
      <c r="E11" s="18">
        <v>0</v>
      </c>
      <c r="F11" s="18">
        <f>SUM(Table14[[#This Row],[Column2]:[Column6]])</f>
        <v>32</v>
      </c>
      <c r="G11" s="26" t="s">
        <v>157</v>
      </c>
      <c r="H11" s="18">
        <v>21</v>
      </c>
      <c r="I11" s="18">
        <v>21</v>
      </c>
      <c r="J11" s="18">
        <v>0</v>
      </c>
      <c r="K11" s="18">
        <f>SUM(Table14[[#This Row],[Column9]:[Column12]])</f>
        <v>42</v>
      </c>
      <c r="L11" s="19">
        <f t="shared" si="0"/>
        <v>74</v>
      </c>
    </row>
    <row r="12" spans="1:12" x14ac:dyDescent="0.3">
      <c r="A12" s="27" t="s">
        <v>158</v>
      </c>
      <c r="B12" s="18">
        <v>8</v>
      </c>
      <c r="C12" s="18">
        <v>6</v>
      </c>
      <c r="D12" s="18">
        <v>5</v>
      </c>
      <c r="E12" s="18">
        <v>2</v>
      </c>
      <c r="F12" s="18">
        <f>SUM(Table14[[#This Row],[Column2]:[Column6]])</f>
        <v>21</v>
      </c>
      <c r="G12" s="26" t="s">
        <v>158</v>
      </c>
      <c r="H12" s="18">
        <v>4</v>
      </c>
      <c r="I12" s="18">
        <v>3</v>
      </c>
      <c r="J12" s="18">
        <v>0</v>
      </c>
      <c r="K12" s="18">
        <f>SUM(Table14[[#This Row],[Column9]:[Column12]])</f>
        <v>7</v>
      </c>
      <c r="L12" s="19">
        <f t="shared" si="0"/>
        <v>28</v>
      </c>
    </row>
    <row r="13" spans="1:12" x14ac:dyDescent="0.3">
      <c r="A13" s="27" t="s">
        <v>159</v>
      </c>
      <c r="B13" s="18">
        <v>6</v>
      </c>
      <c r="C13" s="18">
        <v>3</v>
      </c>
      <c r="D13" s="18">
        <v>3</v>
      </c>
      <c r="E13" s="18">
        <v>0</v>
      </c>
      <c r="F13" s="18">
        <f>SUM(Table14[[#This Row],[Column2]:[Column6]])</f>
        <v>12</v>
      </c>
      <c r="G13" s="26" t="s">
        <v>159</v>
      </c>
      <c r="H13" s="18">
        <v>4</v>
      </c>
      <c r="I13" s="18">
        <v>3</v>
      </c>
      <c r="J13" s="18">
        <v>0</v>
      </c>
      <c r="K13" s="18">
        <f>SUM(Table14[[#This Row],[Column9]:[Column12]])</f>
        <v>7</v>
      </c>
      <c r="L13" s="19">
        <f t="shared" si="0"/>
        <v>19</v>
      </c>
    </row>
    <row r="14" spans="1:12" x14ac:dyDescent="0.3">
      <c r="A14" s="27" t="s">
        <v>160</v>
      </c>
      <c r="B14" s="18">
        <v>13</v>
      </c>
      <c r="C14" s="18">
        <v>11</v>
      </c>
      <c r="D14" s="18">
        <v>0</v>
      </c>
      <c r="E14" s="18">
        <v>0</v>
      </c>
      <c r="F14" s="18">
        <f>SUM(Table14[[#This Row],[Column2]:[Column6]])</f>
        <v>24</v>
      </c>
      <c r="G14" s="26" t="s">
        <v>160</v>
      </c>
      <c r="H14" s="18">
        <v>12</v>
      </c>
      <c r="I14" s="18">
        <v>5</v>
      </c>
      <c r="J14" s="18">
        <v>0</v>
      </c>
      <c r="K14" s="18">
        <f>SUM(Table14[[#This Row],[Column9]:[Column12]])</f>
        <v>17</v>
      </c>
      <c r="L14" s="19">
        <f t="shared" si="0"/>
        <v>41</v>
      </c>
    </row>
    <row r="15" spans="1:12" x14ac:dyDescent="0.3">
      <c r="A15" s="27" t="s">
        <v>161</v>
      </c>
      <c r="B15" s="18">
        <v>3</v>
      </c>
      <c r="C15" s="18">
        <v>3</v>
      </c>
      <c r="D15" s="18">
        <v>4</v>
      </c>
      <c r="E15" s="18">
        <v>1</v>
      </c>
      <c r="F15" s="18">
        <f>SUM(Table14[[#This Row],[Column2]:[Column6]])</f>
        <v>11</v>
      </c>
      <c r="G15" s="26" t="s">
        <v>161</v>
      </c>
      <c r="H15" s="18">
        <v>4</v>
      </c>
      <c r="I15" s="18">
        <v>2</v>
      </c>
      <c r="J15" s="18">
        <v>0</v>
      </c>
      <c r="K15" s="18">
        <f>SUM(Table14[[#This Row],[Column9]:[Column12]])</f>
        <v>6</v>
      </c>
      <c r="L15" s="19">
        <f t="shared" si="0"/>
        <v>17</v>
      </c>
    </row>
    <row r="16" spans="1:12" x14ac:dyDescent="0.3">
      <c r="A16" s="27" t="s">
        <v>162</v>
      </c>
      <c r="B16" s="18">
        <v>7</v>
      </c>
      <c r="C16" s="18">
        <v>12</v>
      </c>
      <c r="D16" s="18">
        <v>4</v>
      </c>
      <c r="E16" s="18">
        <v>0</v>
      </c>
      <c r="F16" s="18">
        <f>SUM(Table14[[#This Row],[Column2]:[Column6]])</f>
        <v>23</v>
      </c>
      <c r="G16" s="26" t="s">
        <v>162</v>
      </c>
      <c r="H16" s="18">
        <v>37</v>
      </c>
      <c r="I16" s="18">
        <v>5</v>
      </c>
      <c r="J16" s="18">
        <v>0</v>
      </c>
      <c r="K16" s="18">
        <f>SUM(Table14[[#This Row],[Column9]:[Column12]])</f>
        <v>42</v>
      </c>
      <c r="L16" s="19">
        <f t="shared" si="0"/>
        <v>65</v>
      </c>
    </row>
    <row r="17" spans="1:12" x14ac:dyDescent="0.3">
      <c r="A17" s="27" t="s">
        <v>163</v>
      </c>
      <c r="B17" s="18">
        <v>1</v>
      </c>
      <c r="C17" s="18">
        <v>6</v>
      </c>
      <c r="D17" s="18">
        <v>0</v>
      </c>
      <c r="E17" s="18">
        <v>1</v>
      </c>
      <c r="F17" s="18">
        <f>SUM(Table14[[#This Row],[Column2]:[Column6]])</f>
        <v>8</v>
      </c>
      <c r="G17" s="26" t="s">
        <v>163</v>
      </c>
      <c r="H17" s="18">
        <v>4</v>
      </c>
      <c r="I17" s="18">
        <v>5</v>
      </c>
      <c r="J17" s="18">
        <v>0</v>
      </c>
      <c r="K17" s="18">
        <f>SUM(Table14[[#This Row],[Column9]:[Column12]])</f>
        <v>9</v>
      </c>
      <c r="L17" s="19">
        <f t="shared" si="0"/>
        <v>17</v>
      </c>
    </row>
    <row r="18" spans="1:12" x14ac:dyDescent="0.3">
      <c r="A18" s="27" t="s">
        <v>164</v>
      </c>
      <c r="B18" s="18">
        <v>0</v>
      </c>
      <c r="C18" s="18">
        <v>2</v>
      </c>
      <c r="D18" s="18">
        <v>0</v>
      </c>
      <c r="E18" s="18">
        <v>0</v>
      </c>
      <c r="F18" s="18">
        <f>SUM(Table14[[#This Row],[Column2]:[Column6]])</f>
        <v>2</v>
      </c>
      <c r="G18" s="26" t="s">
        <v>164</v>
      </c>
      <c r="H18" s="18">
        <v>6</v>
      </c>
      <c r="I18" s="18">
        <v>1</v>
      </c>
      <c r="J18" s="18">
        <v>0</v>
      </c>
      <c r="K18" s="18">
        <f>SUM(Table14[[#This Row],[Column9]:[Column12]])</f>
        <v>7</v>
      </c>
      <c r="L18" s="19">
        <f t="shared" si="0"/>
        <v>9</v>
      </c>
    </row>
    <row r="19" spans="1:12" x14ac:dyDescent="0.3">
      <c r="A19" s="27" t="s">
        <v>165</v>
      </c>
      <c r="B19" s="18">
        <v>3</v>
      </c>
      <c r="C19" s="18">
        <v>25</v>
      </c>
      <c r="D19" s="18">
        <v>4</v>
      </c>
      <c r="E19" s="18">
        <v>0</v>
      </c>
      <c r="F19" s="18">
        <f>SUM(Table14[[#This Row],[Column2]:[Column6]])</f>
        <v>32</v>
      </c>
      <c r="G19" s="26" t="s">
        <v>165</v>
      </c>
      <c r="H19" s="18">
        <v>36</v>
      </c>
      <c r="I19" s="18">
        <v>15</v>
      </c>
      <c r="J19" s="18">
        <v>0</v>
      </c>
      <c r="K19" s="18">
        <f>SUM(Table14[[#This Row],[Column9]:[Column12]])</f>
        <v>51</v>
      </c>
      <c r="L19" s="19">
        <f t="shared" si="0"/>
        <v>83</v>
      </c>
    </row>
    <row r="20" spans="1:12" x14ac:dyDescent="0.3">
      <c r="A20" s="27" t="s">
        <v>166</v>
      </c>
      <c r="B20" s="18">
        <v>11</v>
      </c>
      <c r="C20" s="18">
        <v>5</v>
      </c>
      <c r="D20" s="18">
        <v>0</v>
      </c>
      <c r="E20" s="18">
        <v>0</v>
      </c>
      <c r="F20" s="18">
        <f>SUM(Table14[[#This Row],[Column2]:[Column6]])</f>
        <v>16</v>
      </c>
      <c r="G20" s="26" t="s">
        <v>166</v>
      </c>
      <c r="H20" s="18">
        <v>5</v>
      </c>
      <c r="I20" s="18">
        <v>2</v>
      </c>
      <c r="J20" s="18">
        <v>0</v>
      </c>
      <c r="K20" s="18">
        <f>SUM(Table14[[#This Row],[Column9]:[Column12]])</f>
        <v>7</v>
      </c>
      <c r="L20" s="19">
        <f t="shared" si="0"/>
        <v>23</v>
      </c>
    </row>
    <row r="21" spans="1:12" x14ac:dyDescent="0.3">
      <c r="A21" s="27" t="s">
        <v>167</v>
      </c>
      <c r="B21" s="18">
        <v>3</v>
      </c>
      <c r="C21" s="18">
        <v>3</v>
      </c>
      <c r="D21" s="18">
        <v>2</v>
      </c>
      <c r="E21" s="18">
        <v>1</v>
      </c>
      <c r="F21" s="18">
        <f>SUM(Table14[[#This Row],[Column2]:[Column6]])</f>
        <v>9</v>
      </c>
      <c r="G21" s="26" t="s">
        <v>167</v>
      </c>
      <c r="H21" s="18">
        <v>5</v>
      </c>
      <c r="I21" s="18">
        <v>2</v>
      </c>
      <c r="J21" s="18">
        <v>0</v>
      </c>
      <c r="K21" s="18">
        <f>SUM(Table14[[#This Row],[Column9]:[Column12]])</f>
        <v>7</v>
      </c>
      <c r="L21" s="19">
        <f t="shared" si="0"/>
        <v>16</v>
      </c>
    </row>
    <row r="22" spans="1:12" x14ac:dyDescent="0.3">
      <c r="A22" s="27" t="s">
        <v>168</v>
      </c>
      <c r="B22" s="18">
        <v>7</v>
      </c>
      <c r="C22" s="18">
        <v>6</v>
      </c>
      <c r="D22" s="18">
        <v>0</v>
      </c>
      <c r="E22" s="18">
        <v>0</v>
      </c>
      <c r="F22" s="18">
        <f>SUM(Table14[[#This Row],[Column2]:[Column6]])</f>
        <v>13</v>
      </c>
      <c r="G22" s="26" t="s">
        <v>168</v>
      </c>
      <c r="H22" s="18">
        <v>3</v>
      </c>
      <c r="I22" s="18">
        <v>6</v>
      </c>
      <c r="J22" s="18">
        <v>0</v>
      </c>
      <c r="K22" s="18">
        <f>SUM(Table14[[#This Row],[Column9]:[Column12]])</f>
        <v>9</v>
      </c>
      <c r="L22" s="19">
        <f t="shared" si="0"/>
        <v>22</v>
      </c>
    </row>
    <row r="23" spans="1:12" x14ac:dyDescent="0.3">
      <c r="A23" s="27" t="s">
        <v>169</v>
      </c>
      <c r="B23" s="18">
        <v>12</v>
      </c>
      <c r="C23" s="18">
        <v>16</v>
      </c>
      <c r="D23" s="18">
        <v>2</v>
      </c>
      <c r="E23" s="18">
        <v>0</v>
      </c>
      <c r="F23" s="18">
        <f>SUM(Table14[[#This Row],[Column2]:[Column6]])</f>
        <v>30</v>
      </c>
      <c r="G23" s="26" t="s">
        <v>169</v>
      </c>
      <c r="H23" s="18">
        <v>12</v>
      </c>
      <c r="I23" s="18">
        <v>16</v>
      </c>
      <c r="J23" s="18">
        <v>19</v>
      </c>
      <c r="K23" s="18">
        <f>SUM(Table14[[#This Row],[Column9]:[Column12]])</f>
        <v>47</v>
      </c>
      <c r="L23" s="19">
        <f t="shared" si="0"/>
        <v>77</v>
      </c>
    </row>
    <row r="24" spans="1:12" x14ac:dyDescent="0.3">
      <c r="A24" s="27" t="s">
        <v>170</v>
      </c>
      <c r="B24" s="18">
        <v>55</v>
      </c>
      <c r="C24" s="18">
        <v>19</v>
      </c>
      <c r="D24" s="18">
        <v>12</v>
      </c>
      <c r="E24" s="18">
        <v>0</v>
      </c>
      <c r="F24" s="18">
        <f>SUM(Table14[[#This Row],[Column2]:[Column6]])</f>
        <v>86</v>
      </c>
      <c r="G24" s="26" t="s">
        <v>170</v>
      </c>
      <c r="H24" s="18">
        <v>31</v>
      </c>
      <c r="I24" s="18">
        <v>17</v>
      </c>
      <c r="J24" s="18">
        <v>12</v>
      </c>
      <c r="K24" s="18">
        <f>SUM(Table14[[#This Row],[Column9]:[Column12]])</f>
        <v>60</v>
      </c>
      <c r="L24" s="19">
        <f t="shared" si="0"/>
        <v>146</v>
      </c>
    </row>
    <row r="25" spans="1:12" x14ac:dyDescent="0.3">
      <c r="A25" s="27" t="s">
        <v>171</v>
      </c>
      <c r="B25" s="18">
        <v>20</v>
      </c>
      <c r="C25" s="18">
        <v>6</v>
      </c>
      <c r="D25" s="18">
        <v>2</v>
      </c>
      <c r="E25" s="18">
        <v>2</v>
      </c>
      <c r="F25" s="18">
        <f>SUM(Table14[[#This Row],[Column2]:[Column6]])</f>
        <v>30</v>
      </c>
      <c r="G25" s="26" t="s">
        <v>171</v>
      </c>
      <c r="H25" s="18">
        <v>4</v>
      </c>
      <c r="I25" s="18">
        <v>2</v>
      </c>
      <c r="J25" s="18">
        <v>0</v>
      </c>
      <c r="K25" s="18">
        <f>SUM(Table14[[#This Row],[Column9]:[Column12]])</f>
        <v>6</v>
      </c>
      <c r="L25" s="19">
        <f t="shared" si="0"/>
        <v>36</v>
      </c>
    </row>
    <row r="26" spans="1:12" x14ac:dyDescent="0.3">
      <c r="A26" s="27" t="s">
        <v>172</v>
      </c>
      <c r="B26" s="18">
        <v>106</v>
      </c>
      <c r="C26" s="18">
        <v>10</v>
      </c>
      <c r="D26" s="18">
        <v>0</v>
      </c>
      <c r="E26" s="18">
        <v>0</v>
      </c>
      <c r="F26" s="18">
        <f>SUM(Table14[[#This Row],[Column2]:[Column6]])</f>
        <v>116</v>
      </c>
      <c r="G26" s="26" t="s">
        <v>172</v>
      </c>
      <c r="H26" s="18">
        <v>211</v>
      </c>
      <c r="I26" s="18">
        <v>8</v>
      </c>
      <c r="J26" s="18">
        <v>15</v>
      </c>
      <c r="K26" s="18">
        <f>SUM(Table14[[#This Row],[Column9]:[Column12]])</f>
        <v>234</v>
      </c>
      <c r="L26" s="19">
        <f t="shared" si="0"/>
        <v>350</v>
      </c>
    </row>
    <row r="27" spans="1:12" x14ac:dyDescent="0.3">
      <c r="A27" s="27" t="s">
        <v>173</v>
      </c>
      <c r="B27" s="18">
        <v>18</v>
      </c>
      <c r="C27" s="18">
        <v>10</v>
      </c>
      <c r="D27" s="18">
        <v>2</v>
      </c>
      <c r="E27" s="18">
        <v>1</v>
      </c>
      <c r="F27" s="18">
        <f>SUM(Table14[[#This Row],[Column2]:[Column6]])</f>
        <v>31</v>
      </c>
      <c r="G27" s="26" t="s">
        <v>173</v>
      </c>
      <c r="H27" s="18">
        <v>21</v>
      </c>
      <c r="I27" s="18">
        <v>5</v>
      </c>
      <c r="J27" s="18">
        <v>2</v>
      </c>
      <c r="K27" s="18">
        <f>SUM(Table14[[#This Row],[Column9]:[Column12]])</f>
        <v>28</v>
      </c>
      <c r="L27" s="19">
        <f t="shared" si="0"/>
        <v>59</v>
      </c>
    </row>
    <row r="28" spans="1:12" x14ac:dyDescent="0.3">
      <c r="A28" s="27" t="s">
        <v>174</v>
      </c>
      <c r="B28" s="18">
        <v>10</v>
      </c>
      <c r="C28" s="18">
        <v>11</v>
      </c>
      <c r="D28" s="18">
        <v>4</v>
      </c>
      <c r="E28" s="18">
        <v>1</v>
      </c>
      <c r="F28" s="18">
        <f>SUM(Table14[[#This Row],[Column2]:[Column6]])</f>
        <v>26</v>
      </c>
      <c r="G28" s="26" t="s">
        <v>174</v>
      </c>
      <c r="H28" s="18">
        <v>11</v>
      </c>
      <c r="I28" s="18">
        <v>11</v>
      </c>
      <c r="J28" s="18">
        <v>0</v>
      </c>
      <c r="K28" s="18">
        <f>SUM(Table14[[#This Row],[Column9]:[Column12]])</f>
        <v>22</v>
      </c>
      <c r="L28" s="19">
        <f t="shared" si="0"/>
        <v>48</v>
      </c>
    </row>
    <row r="29" spans="1:12" x14ac:dyDescent="0.3">
      <c r="A29" s="27" t="s">
        <v>175</v>
      </c>
      <c r="B29" s="18">
        <v>4</v>
      </c>
      <c r="C29" s="18">
        <v>2</v>
      </c>
      <c r="D29" s="18">
        <v>0</v>
      </c>
      <c r="E29" s="18">
        <v>0</v>
      </c>
      <c r="F29" s="18">
        <f>SUM(Table14[[#This Row],[Column2]:[Column6]])</f>
        <v>6</v>
      </c>
      <c r="G29" s="26" t="s">
        <v>175</v>
      </c>
      <c r="H29" s="18">
        <v>6</v>
      </c>
      <c r="I29" s="18">
        <v>8</v>
      </c>
      <c r="J29" s="18">
        <v>0</v>
      </c>
      <c r="K29" s="18">
        <f>SUM(Table14[[#This Row],[Column9]:[Column12]])</f>
        <v>14</v>
      </c>
      <c r="L29" s="19">
        <f t="shared" si="0"/>
        <v>20</v>
      </c>
    </row>
    <row r="30" spans="1:12" x14ac:dyDescent="0.3">
      <c r="A30" s="27" t="s">
        <v>176</v>
      </c>
      <c r="B30" s="18">
        <v>20</v>
      </c>
      <c r="C30" s="18">
        <v>16</v>
      </c>
      <c r="D30" s="18">
        <v>0</v>
      </c>
      <c r="E30" s="18">
        <v>0</v>
      </c>
      <c r="F30" s="18">
        <f>SUM(Table14[[#This Row],[Column2]:[Column6]])</f>
        <v>36</v>
      </c>
      <c r="G30" s="26" t="s">
        <v>176</v>
      </c>
      <c r="H30" s="18">
        <v>8</v>
      </c>
      <c r="I30" s="18">
        <v>15</v>
      </c>
      <c r="J30" s="18">
        <v>0</v>
      </c>
      <c r="K30" s="18">
        <f>SUM(Table14[[#This Row],[Column9]:[Column12]])</f>
        <v>23</v>
      </c>
      <c r="L30" s="19">
        <f t="shared" si="0"/>
        <v>59</v>
      </c>
    </row>
    <row r="31" spans="1:12" x14ac:dyDescent="0.3">
      <c r="A31" s="27" t="s">
        <v>177</v>
      </c>
      <c r="B31" s="18">
        <v>17</v>
      </c>
      <c r="C31" s="18">
        <v>16</v>
      </c>
      <c r="D31" s="18">
        <v>0</v>
      </c>
      <c r="E31" s="18">
        <v>0</v>
      </c>
      <c r="F31" s="18">
        <f>SUM(Table14[[#This Row],[Column2]:[Column6]])</f>
        <v>33</v>
      </c>
      <c r="G31" s="26" t="s">
        <v>177</v>
      </c>
      <c r="H31" s="18">
        <v>26</v>
      </c>
      <c r="I31" s="18">
        <v>14</v>
      </c>
      <c r="J31" s="18">
        <v>0</v>
      </c>
      <c r="K31" s="18">
        <f>SUM(Table14[[#This Row],[Column9]:[Column12]])</f>
        <v>40</v>
      </c>
      <c r="L31" s="19">
        <f t="shared" si="0"/>
        <v>73</v>
      </c>
    </row>
    <row r="32" spans="1:12" x14ac:dyDescent="0.3">
      <c r="A32" s="27" t="s">
        <v>178</v>
      </c>
      <c r="B32" s="18">
        <v>11</v>
      </c>
      <c r="C32" s="18">
        <v>4</v>
      </c>
      <c r="D32" s="18">
        <v>0</v>
      </c>
      <c r="E32" s="18">
        <v>1</v>
      </c>
      <c r="F32" s="18">
        <f>SUM(Table14[[#This Row],[Column2]:[Column6]])</f>
        <v>16</v>
      </c>
      <c r="G32" s="26" t="s">
        <v>178</v>
      </c>
      <c r="H32" s="18">
        <v>6</v>
      </c>
      <c r="I32" s="18">
        <v>3</v>
      </c>
      <c r="J32" s="18">
        <v>0</v>
      </c>
      <c r="K32" s="18">
        <f>SUM(Table14[[#This Row],[Column9]:[Column12]])</f>
        <v>9</v>
      </c>
      <c r="L32" s="19">
        <f t="shared" si="0"/>
        <v>25</v>
      </c>
    </row>
    <row r="33" spans="1:12" x14ac:dyDescent="0.3">
      <c r="A33" s="27" t="s">
        <v>179</v>
      </c>
      <c r="B33" s="18">
        <v>4</v>
      </c>
      <c r="C33" s="18">
        <v>2</v>
      </c>
      <c r="D33" s="18">
        <v>2</v>
      </c>
      <c r="E33" s="18">
        <v>1</v>
      </c>
      <c r="F33" s="18">
        <f>SUM(Table14[[#This Row],[Column2]:[Column6]])</f>
        <v>9</v>
      </c>
      <c r="G33" s="26" t="s">
        <v>179</v>
      </c>
      <c r="H33" s="18">
        <v>7</v>
      </c>
      <c r="I33" s="18">
        <v>3</v>
      </c>
      <c r="J33" s="18">
        <v>0</v>
      </c>
      <c r="K33" s="18">
        <f>SUM(Table14[[#This Row],[Column9]:[Column12]])</f>
        <v>10</v>
      </c>
      <c r="L33" s="19">
        <f t="shared" si="0"/>
        <v>19</v>
      </c>
    </row>
    <row r="34" spans="1:12" x14ac:dyDescent="0.3">
      <c r="A34" s="27" t="s">
        <v>180</v>
      </c>
      <c r="B34" s="18">
        <v>0</v>
      </c>
      <c r="C34" s="18">
        <v>0</v>
      </c>
      <c r="D34" s="18">
        <v>0</v>
      </c>
      <c r="E34" s="18">
        <v>0</v>
      </c>
      <c r="F34" s="18">
        <f>SUM(Table14[[#This Row],[Column2]:[Column6]])</f>
        <v>0</v>
      </c>
      <c r="G34" s="26" t="s">
        <v>180</v>
      </c>
      <c r="H34" s="18">
        <v>0</v>
      </c>
      <c r="I34" s="18">
        <v>0</v>
      </c>
      <c r="J34" s="18">
        <v>0</v>
      </c>
      <c r="K34" s="18">
        <f>SUM(Table14[[#This Row],[Column9]:[Column12]])</f>
        <v>0</v>
      </c>
      <c r="L34" s="19">
        <f t="shared" si="0"/>
        <v>0</v>
      </c>
    </row>
    <row r="35" spans="1:12" x14ac:dyDescent="0.3">
      <c r="A35" s="27" t="s">
        <v>181</v>
      </c>
      <c r="B35" s="18">
        <v>4</v>
      </c>
      <c r="C35" s="18">
        <v>2</v>
      </c>
      <c r="D35" s="18">
        <v>3</v>
      </c>
      <c r="E35" s="18">
        <v>0</v>
      </c>
      <c r="F35" s="18">
        <f>SUM(Table14[[#This Row],[Column2]:[Column6]])</f>
        <v>9</v>
      </c>
      <c r="G35" s="26" t="s">
        <v>181</v>
      </c>
      <c r="H35" s="18">
        <v>6</v>
      </c>
      <c r="I35" s="18">
        <v>2</v>
      </c>
      <c r="J35" s="18">
        <v>0</v>
      </c>
      <c r="K35" s="18">
        <f>SUM(Table14[[#This Row],[Column9]:[Column12]])</f>
        <v>8</v>
      </c>
      <c r="L35" s="19">
        <f t="shared" si="0"/>
        <v>17</v>
      </c>
    </row>
    <row r="36" spans="1:12" x14ac:dyDescent="0.3">
      <c r="A36" s="27" t="s">
        <v>182</v>
      </c>
      <c r="B36" s="18">
        <v>2</v>
      </c>
      <c r="C36" s="18">
        <v>1</v>
      </c>
      <c r="D36" s="18">
        <v>0</v>
      </c>
      <c r="E36" s="18">
        <v>0</v>
      </c>
      <c r="F36" s="18">
        <f>SUM(Table14[[#This Row],[Column2]:[Column6]])</f>
        <v>3</v>
      </c>
      <c r="G36" s="26" t="s">
        <v>182</v>
      </c>
      <c r="H36" s="18">
        <v>6</v>
      </c>
      <c r="I36" s="18">
        <v>1</v>
      </c>
      <c r="J36" s="18">
        <v>0</v>
      </c>
      <c r="K36" s="18">
        <f>SUM(Table14[[#This Row],[Column9]:[Column12]])</f>
        <v>7</v>
      </c>
      <c r="L36" s="19">
        <f t="shared" si="0"/>
        <v>10</v>
      </c>
    </row>
    <row r="37" spans="1:12" x14ac:dyDescent="0.3">
      <c r="A37" s="27" t="s">
        <v>183</v>
      </c>
      <c r="B37" s="18">
        <v>7</v>
      </c>
      <c r="C37" s="18">
        <v>2</v>
      </c>
      <c r="D37" s="18">
        <v>5</v>
      </c>
      <c r="E37" s="18">
        <v>1</v>
      </c>
      <c r="F37" s="18">
        <f>SUM(Table14[[#This Row],[Column2]:[Column6]])</f>
        <v>15</v>
      </c>
      <c r="G37" s="26" t="s">
        <v>183</v>
      </c>
      <c r="H37" s="18">
        <v>5</v>
      </c>
      <c r="I37" s="18">
        <v>1</v>
      </c>
      <c r="J37" s="18">
        <v>0</v>
      </c>
      <c r="K37" s="18">
        <f>SUM(Table14[[#This Row],[Column9]:[Column12]])</f>
        <v>6</v>
      </c>
      <c r="L37" s="19">
        <f t="shared" si="0"/>
        <v>21</v>
      </c>
    </row>
    <row r="38" spans="1:12" x14ac:dyDescent="0.3">
      <c r="A38" s="27" t="s">
        <v>184</v>
      </c>
      <c r="B38" s="18">
        <v>0</v>
      </c>
      <c r="C38" s="18">
        <v>1</v>
      </c>
      <c r="D38" s="18">
        <v>0</v>
      </c>
      <c r="E38" s="18">
        <v>0</v>
      </c>
      <c r="F38" s="18">
        <f>SUM(Table14[[#This Row],[Column2]:[Column6]])</f>
        <v>1</v>
      </c>
      <c r="G38" s="26" t="s">
        <v>184</v>
      </c>
      <c r="H38" s="18">
        <v>2</v>
      </c>
      <c r="I38" s="18">
        <v>2</v>
      </c>
      <c r="J38" s="18">
        <v>0</v>
      </c>
      <c r="K38" s="18">
        <f>SUM(Table14[[#This Row],[Column9]:[Column12]])</f>
        <v>4</v>
      </c>
      <c r="L38" s="19">
        <f t="shared" si="0"/>
        <v>5</v>
      </c>
    </row>
    <row r="39" spans="1:12" x14ac:dyDescent="0.3">
      <c r="A39" s="27" t="s">
        <v>185</v>
      </c>
      <c r="B39" s="18">
        <v>6</v>
      </c>
      <c r="C39" s="18">
        <v>4</v>
      </c>
      <c r="D39" s="18">
        <v>2</v>
      </c>
      <c r="E39" s="18">
        <v>1</v>
      </c>
      <c r="F39" s="18">
        <f>SUM(Table14[[#This Row],[Column2]:[Column6]])</f>
        <v>13</v>
      </c>
      <c r="G39" s="26" t="s">
        <v>185</v>
      </c>
      <c r="H39" s="18">
        <v>7</v>
      </c>
      <c r="I39" s="18">
        <v>2</v>
      </c>
      <c r="J39" s="18">
        <v>0</v>
      </c>
      <c r="K39" s="18">
        <f>SUM(Table14[[#This Row],[Column9]:[Column12]])</f>
        <v>9</v>
      </c>
      <c r="L39" s="19">
        <f t="shared" si="0"/>
        <v>22</v>
      </c>
    </row>
    <row r="40" spans="1:12" x14ac:dyDescent="0.3">
      <c r="A40" s="27" t="s">
        <v>186</v>
      </c>
      <c r="B40" s="18">
        <v>1</v>
      </c>
      <c r="C40" s="18">
        <v>1</v>
      </c>
      <c r="D40" s="18">
        <v>0</v>
      </c>
      <c r="E40" s="18">
        <v>1</v>
      </c>
      <c r="F40" s="18">
        <f>SUM(Table14[[#This Row],[Column2]:[Column6]])</f>
        <v>3</v>
      </c>
      <c r="G40" s="26" t="s">
        <v>186</v>
      </c>
      <c r="H40" s="18">
        <v>2</v>
      </c>
      <c r="I40" s="18">
        <v>1</v>
      </c>
      <c r="J40" s="18">
        <v>0</v>
      </c>
      <c r="K40" s="18">
        <f>SUM(Table14[[#This Row],[Column9]:[Column12]])</f>
        <v>3</v>
      </c>
      <c r="L40" s="19">
        <f t="shared" ref="L40:L56" si="1">F40+K40</f>
        <v>6</v>
      </c>
    </row>
    <row r="41" spans="1:12" x14ac:dyDescent="0.3">
      <c r="A41" s="27" t="s">
        <v>187</v>
      </c>
      <c r="B41" s="18">
        <v>8</v>
      </c>
      <c r="C41" s="18">
        <v>9</v>
      </c>
      <c r="D41" s="18">
        <v>0</v>
      </c>
      <c r="E41" s="18">
        <v>0</v>
      </c>
      <c r="F41" s="18">
        <f>SUM(Table14[[#This Row],[Column2]:[Column6]])</f>
        <v>17</v>
      </c>
      <c r="G41" s="26" t="s">
        <v>187</v>
      </c>
      <c r="H41" s="18">
        <v>34</v>
      </c>
      <c r="I41" s="18">
        <v>4</v>
      </c>
      <c r="J41" s="18">
        <v>0</v>
      </c>
      <c r="K41" s="18">
        <f>SUM(Table14[[#This Row],[Column9]:[Column12]])</f>
        <v>38</v>
      </c>
      <c r="L41" s="19">
        <f t="shared" si="1"/>
        <v>55</v>
      </c>
    </row>
    <row r="42" spans="1:12" x14ac:dyDescent="0.3">
      <c r="A42" s="27" t="s">
        <v>188</v>
      </c>
      <c r="B42" s="18">
        <v>30</v>
      </c>
      <c r="C42" s="18">
        <v>19</v>
      </c>
      <c r="D42" s="18">
        <v>0</v>
      </c>
      <c r="E42" s="18">
        <v>0</v>
      </c>
      <c r="F42" s="18">
        <f>SUM(Table14[[#This Row],[Column2]:[Column6]])</f>
        <v>49</v>
      </c>
      <c r="G42" s="26" t="s">
        <v>188</v>
      </c>
      <c r="H42" s="18">
        <v>16</v>
      </c>
      <c r="I42" s="18">
        <v>16</v>
      </c>
      <c r="J42" s="18">
        <v>0</v>
      </c>
      <c r="K42" s="18">
        <f>SUM(Table14[[#This Row],[Column9]:[Column12]])</f>
        <v>32</v>
      </c>
      <c r="L42" s="19">
        <f t="shared" si="1"/>
        <v>81</v>
      </c>
    </row>
    <row r="43" spans="1:12" x14ac:dyDescent="0.3">
      <c r="A43" s="27" t="s">
        <v>189</v>
      </c>
      <c r="B43" s="18">
        <v>30</v>
      </c>
      <c r="C43" s="18">
        <v>24</v>
      </c>
      <c r="D43" s="18">
        <v>0</v>
      </c>
      <c r="E43" s="18">
        <v>0</v>
      </c>
      <c r="F43" s="18">
        <f>SUM(Table14[[#This Row],[Column2]:[Column6]])</f>
        <v>54</v>
      </c>
      <c r="G43" s="26" t="s">
        <v>189</v>
      </c>
      <c r="H43" s="18">
        <v>28</v>
      </c>
      <c r="I43" s="18">
        <v>11</v>
      </c>
      <c r="J43" s="18">
        <v>0</v>
      </c>
      <c r="K43" s="18">
        <f>SUM(Table14[[#This Row],[Column9]:[Column12]])</f>
        <v>39</v>
      </c>
      <c r="L43" s="19">
        <f t="shared" si="1"/>
        <v>93</v>
      </c>
    </row>
    <row r="44" spans="1:12" x14ac:dyDescent="0.3">
      <c r="A44" s="27" t="s">
        <v>190</v>
      </c>
      <c r="B44" s="18">
        <v>24</v>
      </c>
      <c r="C44" s="18">
        <v>5</v>
      </c>
      <c r="D44" s="18">
        <v>0</v>
      </c>
      <c r="E44" s="18">
        <v>0</v>
      </c>
      <c r="F44" s="18">
        <f>SUM(Table14[[#This Row],[Column2]:[Column6]])</f>
        <v>29</v>
      </c>
      <c r="G44" s="26" t="s">
        <v>190</v>
      </c>
      <c r="H44" s="18">
        <v>7</v>
      </c>
      <c r="I44" s="18">
        <v>9</v>
      </c>
      <c r="J44" s="18">
        <v>0</v>
      </c>
      <c r="K44" s="18">
        <f>SUM(Table14[[#This Row],[Column9]:[Column12]])</f>
        <v>16</v>
      </c>
      <c r="L44" s="19">
        <f t="shared" si="1"/>
        <v>45</v>
      </c>
    </row>
    <row r="45" spans="1:12" x14ac:dyDescent="0.3">
      <c r="A45" s="27" t="s">
        <v>191</v>
      </c>
      <c r="B45" s="18">
        <v>12</v>
      </c>
      <c r="C45" s="18">
        <v>25</v>
      </c>
      <c r="D45" s="18">
        <v>4</v>
      </c>
      <c r="E45" s="18">
        <v>1</v>
      </c>
      <c r="F45" s="18">
        <f>SUM(Table14[[#This Row],[Column2]:[Column6]])</f>
        <v>42</v>
      </c>
      <c r="G45" s="26" t="s">
        <v>191</v>
      </c>
      <c r="H45" s="18">
        <v>18</v>
      </c>
      <c r="I45" s="18">
        <v>10</v>
      </c>
      <c r="J45" s="18">
        <v>0</v>
      </c>
      <c r="K45" s="18">
        <f>SUM(Table14[[#This Row],[Column9]:[Column12]])</f>
        <v>28</v>
      </c>
      <c r="L45" s="19">
        <f t="shared" si="1"/>
        <v>70</v>
      </c>
    </row>
    <row r="46" spans="1:12" x14ac:dyDescent="0.3">
      <c r="A46" s="27" t="s">
        <v>192</v>
      </c>
      <c r="B46" s="18">
        <v>118</v>
      </c>
      <c r="C46" s="18">
        <v>19</v>
      </c>
      <c r="D46" s="18">
        <v>2</v>
      </c>
      <c r="E46" s="18">
        <v>3</v>
      </c>
      <c r="F46" s="18">
        <f>SUM(Table14[[#This Row],[Column2]:[Column6]])</f>
        <v>142</v>
      </c>
      <c r="G46" s="26" t="s">
        <v>192</v>
      </c>
      <c r="H46" s="18">
        <v>37</v>
      </c>
      <c r="I46" s="18">
        <v>9</v>
      </c>
      <c r="J46" s="18">
        <v>6</v>
      </c>
      <c r="K46" s="18">
        <f>SUM(Table14[[#This Row],[Column9]:[Column12]])</f>
        <v>52</v>
      </c>
      <c r="L46" s="19">
        <f t="shared" si="1"/>
        <v>194</v>
      </c>
    </row>
    <row r="47" spans="1:12" x14ac:dyDescent="0.3">
      <c r="A47" s="27" t="s">
        <v>193</v>
      </c>
      <c r="B47" s="18">
        <v>2</v>
      </c>
      <c r="C47" s="18">
        <v>4</v>
      </c>
      <c r="D47" s="18">
        <v>4</v>
      </c>
      <c r="E47" s="18">
        <v>1</v>
      </c>
      <c r="F47" s="18">
        <f>SUM(Table14[[#This Row],[Column2]:[Column6]])</f>
        <v>11</v>
      </c>
      <c r="G47" s="26" t="s">
        <v>193</v>
      </c>
      <c r="H47" s="18">
        <v>6</v>
      </c>
      <c r="I47" s="18">
        <v>3</v>
      </c>
      <c r="J47" s="18">
        <v>0</v>
      </c>
      <c r="K47" s="18">
        <f>SUM(Table14[[#This Row],[Column9]:[Column12]])</f>
        <v>9</v>
      </c>
      <c r="L47" s="19">
        <f t="shared" si="1"/>
        <v>20</v>
      </c>
    </row>
    <row r="48" spans="1:12" x14ac:dyDescent="0.3">
      <c r="A48" s="27" t="s">
        <v>194</v>
      </c>
      <c r="B48" s="18">
        <v>4</v>
      </c>
      <c r="C48" s="18">
        <v>6</v>
      </c>
      <c r="D48" s="18">
        <v>0</v>
      </c>
      <c r="E48" s="18">
        <v>1</v>
      </c>
      <c r="F48" s="18">
        <f>SUM(Table14[[#This Row],[Column2]:[Column6]])</f>
        <v>11</v>
      </c>
      <c r="G48" s="26" t="s">
        <v>194</v>
      </c>
      <c r="H48" s="18">
        <v>9</v>
      </c>
      <c r="I48" s="18">
        <v>2</v>
      </c>
      <c r="J48" s="18">
        <v>0</v>
      </c>
      <c r="K48" s="18">
        <f>SUM(Table14[[#This Row],[Column9]:[Column12]])</f>
        <v>11</v>
      </c>
      <c r="L48" s="19">
        <f t="shared" si="1"/>
        <v>22</v>
      </c>
    </row>
    <row r="49" spans="1:17" x14ac:dyDescent="0.3">
      <c r="A49" s="27" t="s">
        <v>195</v>
      </c>
      <c r="B49" s="18">
        <v>4</v>
      </c>
      <c r="C49" s="18">
        <v>6</v>
      </c>
      <c r="D49" s="18">
        <v>0</v>
      </c>
      <c r="E49" s="18">
        <v>0</v>
      </c>
      <c r="F49" s="18">
        <f>SUM(Table14[[#This Row],[Column2]:[Column6]])</f>
        <v>10</v>
      </c>
      <c r="G49" s="26" t="s">
        <v>195</v>
      </c>
      <c r="H49" s="18">
        <v>2</v>
      </c>
      <c r="I49" s="18">
        <v>5</v>
      </c>
      <c r="J49" s="18">
        <v>0</v>
      </c>
      <c r="K49" s="18">
        <f>SUM(Table14[[#This Row],[Column9]:[Column12]])</f>
        <v>7</v>
      </c>
      <c r="L49" s="19">
        <f t="shared" si="1"/>
        <v>17</v>
      </c>
    </row>
    <row r="50" spans="1:17" x14ac:dyDescent="0.3">
      <c r="A50" s="27" t="s">
        <v>196</v>
      </c>
      <c r="B50" s="18">
        <v>53</v>
      </c>
      <c r="C50" s="18">
        <v>44</v>
      </c>
      <c r="D50" s="18">
        <v>0</v>
      </c>
      <c r="E50" s="18">
        <v>0</v>
      </c>
      <c r="F50" s="18">
        <f>SUM(Table14[[#This Row],[Column2]:[Column6]])</f>
        <v>97</v>
      </c>
      <c r="G50" s="26" t="s">
        <v>196</v>
      </c>
      <c r="H50" s="18">
        <v>155</v>
      </c>
      <c r="I50" s="18">
        <v>19</v>
      </c>
      <c r="J50" s="18">
        <v>1</v>
      </c>
      <c r="K50" s="18">
        <f>SUM(Table14[[#This Row],[Column9]:[Column12]])</f>
        <v>175</v>
      </c>
      <c r="L50" s="19">
        <f t="shared" si="1"/>
        <v>272</v>
      </c>
    </row>
    <row r="51" spans="1:17" x14ac:dyDescent="0.3">
      <c r="A51" s="27" t="s">
        <v>197</v>
      </c>
      <c r="B51" s="18">
        <v>6</v>
      </c>
      <c r="C51" s="18">
        <v>4</v>
      </c>
      <c r="D51" s="18">
        <v>0</v>
      </c>
      <c r="E51" s="18">
        <v>0</v>
      </c>
      <c r="F51" s="18">
        <f>SUM(Table14[[#This Row],[Column2]:[Column6]])</f>
        <v>10</v>
      </c>
      <c r="G51" s="26" t="s">
        <v>197</v>
      </c>
      <c r="H51" s="18">
        <v>7</v>
      </c>
      <c r="I51" s="18">
        <v>7</v>
      </c>
      <c r="J51" s="18">
        <v>0</v>
      </c>
      <c r="K51" s="18">
        <f>SUM(Table14[[#This Row],[Column9]:[Column12]])</f>
        <v>14</v>
      </c>
      <c r="L51" s="19">
        <f t="shared" si="1"/>
        <v>24</v>
      </c>
    </row>
    <row r="52" spans="1:17" x14ac:dyDescent="0.3">
      <c r="A52" s="27" t="s">
        <v>198</v>
      </c>
      <c r="B52" s="18">
        <v>7</v>
      </c>
      <c r="C52" s="18">
        <v>2</v>
      </c>
      <c r="D52" s="18">
        <v>0</v>
      </c>
      <c r="E52" s="18">
        <v>0</v>
      </c>
      <c r="F52" s="18">
        <f>SUM(Table14[[#This Row],[Column2]:[Column6]])</f>
        <v>9</v>
      </c>
      <c r="G52" s="26" t="s">
        <v>198</v>
      </c>
      <c r="H52" s="18">
        <v>11</v>
      </c>
      <c r="I52" s="18">
        <v>0</v>
      </c>
      <c r="J52" s="18">
        <v>0</v>
      </c>
      <c r="K52" s="18">
        <f>SUM(Table14[[#This Row],[Column9]:[Column12]])</f>
        <v>11</v>
      </c>
      <c r="L52" s="19">
        <f t="shared" si="1"/>
        <v>20</v>
      </c>
    </row>
    <row r="53" spans="1:17" x14ac:dyDescent="0.3">
      <c r="A53" s="27" t="s">
        <v>199</v>
      </c>
      <c r="B53" s="18">
        <v>75</v>
      </c>
      <c r="C53" s="18">
        <v>23</v>
      </c>
      <c r="D53" s="18">
        <v>8</v>
      </c>
      <c r="E53" s="18">
        <v>2</v>
      </c>
      <c r="F53" s="18">
        <f>SUM(Table14[[#This Row],[Column2]:[Column6]])</f>
        <v>108</v>
      </c>
      <c r="G53" s="26" t="s">
        <v>199</v>
      </c>
      <c r="H53" s="18">
        <v>12</v>
      </c>
      <c r="I53" s="18">
        <v>3</v>
      </c>
      <c r="J53" s="18">
        <v>0</v>
      </c>
      <c r="K53" s="18">
        <f>SUM(Table14[[#This Row],[Column9]:[Column12]])</f>
        <v>15</v>
      </c>
      <c r="L53" s="19">
        <f t="shared" si="1"/>
        <v>123</v>
      </c>
    </row>
    <row r="54" spans="1:17" x14ac:dyDescent="0.3">
      <c r="A54" s="27" t="s">
        <v>200</v>
      </c>
      <c r="B54" s="18">
        <v>43</v>
      </c>
      <c r="C54" s="18">
        <v>15</v>
      </c>
      <c r="D54" s="18">
        <v>8</v>
      </c>
      <c r="E54" s="18">
        <v>4</v>
      </c>
      <c r="F54" s="18">
        <f>SUM(Table14[[#This Row],[Column2]:[Column6]])</f>
        <v>70</v>
      </c>
      <c r="G54" s="26" t="s">
        <v>200</v>
      </c>
      <c r="H54" s="18">
        <v>13</v>
      </c>
      <c r="I54" s="18">
        <v>9</v>
      </c>
      <c r="J54" s="18">
        <v>0</v>
      </c>
      <c r="K54" s="18">
        <f>SUM(Table14[[#This Row],[Column9]:[Column12]])</f>
        <v>22</v>
      </c>
      <c r="L54" s="19">
        <f t="shared" si="1"/>
        <v>92</v>
      </c>
    </row>
    <row r="55" spans="1:17" x14ac:dyDescent="0.3">
      <c r="A55" s="27" t="s">
        <v>201</v>
      </c>
      <c r="B55" s="18">
        <v>20</v>
      </c>
      <c r="C55" s="18">
        <v>18</v>
      </c>
      <c r="D55" s="18">
        <v>0</v>
      </c>
      <c r="E55" s="18">
        <v>0</v>
      </c>
      <c r="F55" s="18">
        <f>SUM(Table14[[#This Row],[Column2]:[Column6]])</f>
        <v>38</v>
      </c>
      <c r="G55" s="26" t="s">
        <v>201</v>
      </c>
      <c r="H55" s="18">
        <v>43</v>
      </c>
      <c r="I55" s="18">
        <v>28</v>
      </c>
      <c r="J55" s="18">
        <v>3</v>
      </c>
      <c r="K55" s="18">
        <f>SUM(Table14[[#This Row],[Column9]:[Column12]])</f>
        <v>74</v>
      </c>
      <c r="L55" s="19">
        <f t="shared" si="1"/>
        <v>112</v>
      </c>
    </row>
    <row r="56" spans="1:17" x14ac:dyDescent="0.3">
      <c r="A56" s="28" t="s">
        <v>105</v>
      </c>
      <c r="B56" s="23">
        <f>SUBTOTAL(109,B8:B55)</f>
        <v>836</v>
      </c>
      <c r="C56" s="23">
        <f>SUBTOTAL(109,C8:C55)</f>
        <v>441</v>
      </c>
      <c r="D56" s="23">
        <f>SUM(D8:D55)</f>
        <v>84</v>
      </c>
      <c r="E56" s="23">
        <f>SUBTOTAL(109,E8:E55)</f>
        <v>29</v>
      </c>
      <c r="F56" s="23">
        <f>SUM(Table14[[#This Row],[Column2]:[Column6]])</f>
        <v>1390</v>
      </c>
      <c r="G56" s="29" t="s">
        <v>105</v>
      </c>
      <c r="H56" s="23">
        <f>SUBTOTAL(109,H8:H55)</f>
        <v>920</v>
      </c>
      <c r="I56" s="23">
        <f>SUBTOTAL(109,I8:I55)</f>
        <v>321</v>
      </c>
      <c r="J56" s="23">
        <f>SUBTOTAL(109,J8:J55)</f>
        <v>58</v>
      </c>
      <c r="K56" s="23">
        <f>SUM(Table14[[#This Row],[Column9]:[Column12]])</f>
        <v>1299</v>
      </c>
      <c r="L56" s="24">
        <f t="shared" si="1"/>
        <v>2689</v>
      </c>
    </row>
    <row r="59" spans="1:17" ht="47.25" customHeight="1" x14ac:dyDescent="0.3">
      <c r="A59" s="63" t="s">
        <v>148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5"/>
    </row>
    <row r="60" spans="1:17" ht="15.75" customHeight="1" x14ac:dyDescent="0.3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7" x14ac:dyDescent="0.3">
      <c r="A61" s="69" t="s">
        <v>202</v>
      </c>
      <c r="B61" s="70"/>
      <c r="C61" s="70"/>
      <c r="D61" s="70"/>
      <c r="E61" s="70"/>
      <c r="F61" s="70"/>
      <c r="G61" s="70"/>
      <c r="H61" s="71"/>
      <c r="I61" s="69" t="s">
        <v>203</v>
      </c>
      <c r="J61" s="70"/>
      <c r="K61" s="70"/>
      <c r="L61" s="70"/>
      <c r="M61" s="70"/>
      <c r="N61" s="70"/>
      <c r="O61" s="70"/>
      <c r="P61" s="70"/>
      <c r="Q61" s="71"/>
    </row>
    <row r="62" spans="1:17" x14ac:dyDescent="0.3">
      <c r="A62" s="18" t="s">
        <v>2</v>
      </c>
      <c r="B62" s="18" t="s">
        <v>107</v>
      </c>
      <c r="C62" s="18" t="s">
        <v>204</v>
      </c>
      <c r="D62" s="18" t="s">
        <v>205</v>
      </c>
      <c r="E62" s="18" t="s">
        <v>6</v>
      </c>
      <c r="F62" s="18" t="s">
        <v>206</v>
      </c>
      <c r="G62" s="18" t="s">
        <v>207</v>
      </c>
      <c r="H62" s="18" t="s">
        <v>7</v>
      </c>
      <c r="I62" s="18" t="s">
        <v>2</v>
      </c>
      <c r="J62" s="18" t="s">
        <v>107</v>
      </c>
      <c r="K62" s="18" t="s">
        <v>208</v>
      </c>
      <c r="L62" s="18" t="s">
        <v>209</v>
      </c>
      <c r="M62" s="18" t="s">
        <v>89</v>
      </c>
      <c r="N62" s="18" t="s">
        <v>90</v>
      </c>
    </row>
    <row r="63" spans="1:17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7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 x14ac:dyDescent="0.3">
      <c r="A65" s="20" t="s">
        <v>11</v>
      </c>
      <c r="B65" s="21" t="s">
        <v>12</v>
      </c>
      <c r="C65" s="21" t="s">
        <v>96</v>
      </c>
      <c r="D65" s="21" t="s">
        <v>17</v>
      </c>
      <c r="E65" s="21" t="s">
        <v>97</v>
      </c>
      <c r="F65" s="21" t="s">
        <v>98</v>
      </c>
      <c r="G65" s="21" t="s">
        <v>20</v>
      </c>
      <c r="H65" s="21" t="s">
        <v>21</v>
      </c>
      <c r="I65" s="21" t="s">
        <v>22</v>
      </c>
      <c r="J65" s="21" t="s">
        <v>100</v>
      </c>
      <c r="K65" s="21" t="s">
        <v>210</v>
      </c>
      <c r="L65" s="21" t="s">
        <v>211</v>
      </c>
      <c r="M65" s="21" t="s">
        <v>212</v>
      </c>
      <c r="N65" s="22" t="s">
        <v>213</v>
      </c>
    </row>
    <row r="66" spans="1:14" x14ac:dyDescent="0.3">
      <c r="A66" s="30" t="s">
        <v>154</v>
      </c>
      <c r="B66" s="18">
        <v>322</v>
      </c>
      <c r="C66" s="18">
        <v>99</v>
      </c>
      <c r="D66" s="18">
        <v>0</v>
      </c>
      <c r="E66" s="18">
        <v>22</v>
      </c>
      <c r="F66" s="18">
        <v>0</v>
      </c>
      <c r="G66" s="18">
        <v>0</v>
      </c>
      <c r="H66" s="18">
        <f>SUM(Table15[[#This Row],[Column2]:[Column12]])</f>
        <v>443</v>
      </c>
      <c r="I66" s="18" t="s">
        <v>154</v>
      </c>
      <c r="J66" s="18">
        <v>60</v>
      </c>
      <c r="K66" s="18">
        <v>87</v>
      </c>
      <c r="L66" s="18">
        <v>0</v>
      </c>
      <c r="M66" s="18">
        <f>SUM(Table15[[#This Row],[Column16]:[Column21]])</f>
        <v>147</v>
      </c>
      <c r="N66" s="19">
        <f>Table15[[#This Row],[Column13]]+Table15[[#This Row],[Column23]]</f>
        <v>590</v>
      </c>
    </row>
    <row r="67" spans="1:14" x14ac:dyDescent="0.3">
      <c r="A67" s="30" t="s">
        <v>155</v>
      </c>
      <c r="B67" s="18">
        <v>14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f>SUM(Table15[[#This Row],[Column2]:[Column12]])</f>
        <v>14</v>
      </c>
      <c r="I67" s="18" t="s">
        <v>155</v>
      </c>
      <c r="J67" s="18">
        <v>60</v>
      </c>
      <c r="K67" s="18">
        <v>0</v>
      </c>
      <c r="L67" s="18">
        <v>0</v>
      </c>
      <c r="M67" s="18">
        <f>SUM(Table15[[#This Row],[Column16]:[Column21]])</f>
        <v>60</v>
      </c>
      <c r="N67" s="19">
        <f>Table15[[#This Row],[Column13]]+Table15[[#This Row],[Column23]]</f>
        <v>74</v>
      </c>
    </row>
    <row r="68" spans="1:14" x14ac:dyDescent="0.3">
      <c r="A68" s="30" t="s">
        <v>156</v>
      </c>
      <c r="B68" s="18">
        <v>31</v>
      </c>
      <c r="C68" s="18">
        <v>90</v>
      </c>
      <c r="D68" s="18">
        <v>2</v>
      </c>
      <c r="E68" s="18">
        <v>26</v>
      </c>
      <c r="F68" s="18">
        <v>7</v>
      </c>
      <c r="G68" s="18">
        <v>4</v>
      </c>
      <c r="H68" s="18">
        <f>SUM(Table15[[#This Row],[Column2]:[Column12]])</f>
        <v>160</v>
      </c>
      <c r="I68" s="18" t="s">
        <v>156</v>
      </c>
      <c r="J68" s="18">
        <v>60</v>
      </c>
      <c r="K68" s="18">
        <v>85</v>
      </c>
      <c r="L68" s="18">
        <v>0</v>
      </c>
      <c r="M68" s="18">
        <f>SUM(Table15[[#This Row],[Column16]:[Column21]])</f>
        <v>145</v>
      </c>
      <c r="N68" s="19">
        <f>Table15[[#This Row],[Column13]]+Table15[[#This Row],[Column23]]</f>
        <v>305</v>
      </c>
    </row>
    <row r="69" spans="1:14" x14ac:dyDescent="0.3">
      <c r="A69" s="30" t="s">
        <v>157</v>
      </c>
      <c r="B69" s="18">
        <v>3337</v>
      </c>
      <c r="C69" s="18">
        <v>898</v>
      </c>
      <c r="D69" s="18">
        <v>127</v>
      </c>
      <c r="E69" s="18">
        <v>1</v>
      </c>
      <c r="F69" s="18">
        <v>119</v>
      </c>
      <c r="G69" s="18">
        <v>1</v>
      </c>
      <c r="H69" s="18">
        <f>SUM(Table15[[#This Row],[Column2]:[Column12]])</f>
        <v>4483</v>
      </c>
      <c r="I69" s="18" t="s">
        <v>157</v>
      </c>
      <c r="J69" s="18">
        <v>1861</v>
      </c>
      <c r="K69" s="18">
        <v>1038</v>
      </c>
      <c r="L69" s="18">
        <v>88</v>
      </c>
      <c r="M69" s="18">
        <f>SUM(Table15[[#This Row],[Column16]:[Column21]])</f>
        <v>2987</v>
      </c>
      <c r="N69" s="19">
        <f>Table15[[#This Row],[Column13]]+Table15[[#This Row],[Column23]]</f>
        <v>7470</v>
      </c>
    </row>
    <row r="70" spans="1:14" x14ac:dyDescent="0.3">
      <c r="A70" s="30" t="s">
        <v>158</v>
      </c>
      <c r="B70" s="18">
        <v>84</v>
      </c>
      <c r="C70" s="18">
        <v>110</v>
      </c>
      <c r="D70" s="18">
        <v>5</v>
      </c>
      <c r="E70" s="18">
        <v>20</v>
      </c>
      <c r="F70" s="18">
        <v>0</v>
      </c>
      <c r="G70" s="18">
        <v>0</v>
      </c>
      <c r="H70" s="18">
        <f>SUM(Table15[[#This Row],[Column2]:[Column12]])</f>
        <v>219</v>
      </c>
      <c r="I70" s="18" t="s">
        <v>158</v>
      </c>
      <c r="J70" s="18">
        <v>59</v>
      </c>
      <c r="K70" s="18">
        <v>68</v>
      </c>
      <c r="L70" s="18">
        <v>0</v>
      </c>
      <c r="M70" s="18">
        <f>SUM(Table15[[#This Row],[Column16]:[Column21]])</f>
        <v>127</v>
      </c>
      <c r="N70" s="19">
        <f>Table15[[#This Row],[Column13]]+Table15[[#This Row],[Column23]]</f>
        <v>346</v>
      </c>
    </row>
    <row r="71" spans="1:14" x14ac:dyDescent="0.3">
      <c r="A71" s="30" t="s">
        <v>159</v>
      </c>
      <c r="B71" s="18">
        <v>33</v>
      </c>
      <c r="C71" s="18">
        <v>119</v>
      </c>
      <c r="D71" s="18">
        <v>3</v>
      </c>
      <c r="E71" s="18">
        <v>5</v>
      </c>
      <c r="F71" s="18">
        <v>9</v>
      </c>
      <c r="G71" s="18">
        <v>5</v>
      </c>
      <c r="H71" s="18">
        <f>SUM(Table15[[#This Row],[Column2]:[Column12]])</f>
        <v>174</v>
      </c>
      <c r="I71" s="18" t="s">
        <v>159</v>
      </c>
      <c r="J71" s="18">
        <v>23</v>
      </c>
      <c r="K71" s="18">
        <v>67</v>
      </c>
      <c r="L71" s="18">
        <v>0</v>
      </c>
      <c r="M71" s="18">
        <f>SUM(Table15[[#This Row],[Column16]:[Column21]])</f>
        <v>90</v>
      </c>
      <c r="N71" s="19">
        <f>Table15[[#This Row],[Column13]]+Table15[[#This Row],[Column23]]</f>
        <v>264</v>
      </c>
    </row>
    <row r="72" spans="1:14" x14ac:dyDescent="0.3">
      <c r="A72" s="30" t="s">
        <v>160</v>
      </c>
      <c r="B72" s="18">
        <v>2067</v>
      </c>
      <c r="C72" s="18">
        <v>924</v>
      </c>
      <c r="D72" s="18">
        <v>276</v>
      </c>
      <c r="E72" s="18">
        <v>0</v>
      </c>
      <c r="F72" s="18">
        <v>13</v>
      </c>
      <c r="G72" s="18">
        <v>7</v>
      </c>
      <c r="H72" s="18">
        <f>SUM(Table15[[#This Row],[Column2]:[Column12]])</f>
        <v>3287</v>
      </c>
      <c r="I72" s="18" t="s">
        <v>160</v>
      </c>
      <c r="J72" s="18">
        <v>753</v>
      </c>
      <c r="K72" s="18">
        <v>497</v>
      </c>
      <c r="L72" s="18">
        <v>93</v>
      </c>
      <c r="M72" s="18">
        <f>SUM(Table15[[#This Row],[Column16]:[Column21]])</f>
        <v>1343</v>
      </c>
      <c r="N72" s="19">
        <f>Table15[[#This Row],[Column13]]+Table15[[#This Row],[Column23]]</f>
        <v>4630</v>
      </c>
    </row>
    <row r="73" spans="1:14" x14ac:dyDescent="0.3">
      <c r="A73" s="30" t="s">
        <v>214</v>
      </c>
      <c r="B73" s="18">
        <v>44</v>
      </c>
      <c r="C73" s="18">
        <v>177</v>
      </c>
      <c r="D73" s="18">
        <v>4</v>
      </c>
      <c r="E73" s="18">
        <v>49</v>
      </c>
      <c r="F73" s="18">
        <v>0</v>
      </c>
      <c r="G73" s="18">
        <v>5</v>
      </c>
      <c r="H73" s="18">
        <f>SUM(Table15[[#This Row],[Column2]:[Column12]])</f>
        <v>279</v>
      </c>
      <c r="I73" s="18" t="s">
        <v>214</v>
      </c>
      <c r="J73" s="18">
        <v>34</v>
      </c>
      <c r="K73" s="18">
        <v>106</v>
      </c>
      <c r="L73" s="18">
        <v>0</v>
      </c>
      <c r="M73" s="18">
        <f>SUM(Table15[[#This Row],[Column16]:[Column21]])</f>
        <v>140</v>
      </c>
      <c r="N73" s="19">
        <f>Table15[[#This Row],[Column13]]+Table15[[#This Row],[Column23]]</f>
        <v>419</v>
      </c>
    </row>
    <row r="74" spans="1:14" x14ac:dyDescent="0.3">
      <c r="A74" s="30" t="s">
        <v>162</v>
      </c>
      <c r="B74" s="18">
        <v>461</v>
      </c>
      <c r="C74" s="18">
        <v>467</v>
      </c>
      <c r="D74" s="18">
        <v>62</v>
      </c>
      <c r="E74" s="18">
        <v>36</v>
      </c>
      <c r="F74" s="18">
        <v>0</v>
      </c>
      <c r="G74" s="18">
        <v>13</v>
      </c>
      <c r="H74" s="18">
        <f>SUM(Table15[[#This Row],[Column2]:[Column12]])</f>
        <v>1039</v>
      </c>
      <c r="I74" s="18" t="s">
        <v>162</v>
      </c>
      <c r="J74" s="18">
        <v>421</v>
      </c>
      <c r="K74" s="18">
        <v>420</v>
      </c>
      <c r="L74" s="18">
        <v>63</v>
      </c>
      <c r="M74" s="18">
        <f>SUM(Table15[[#This Row],[Column16]:[Column21]])</f>
        <v>904</v>
      </c>
      <c r="N74" s="19">
        <f>Table15[[#This Row],[Column13]]+Table15[[#This Row],[Column23]]</f>
        <v>1943</v>
      </c>
    </row>
    <row r="75" spans="1:14" x14ac:dyDescent="0.3">
      <c r="A75" s="30" t="s">
        <v>163</v>
      </c>
      <c r="B75" s="18">
        <v>267</v>
      </c>
      <c r="C75" s="18">
        <v>251</v>
      </c>
      <c r="D75" s="18">
        <v>0</v>
      </c>
      <c r="E75" s="18">
        <v>24</v>
      </c>
      <c r="F75" s="18">
        <v>0</v>
      </c>
      <c r="G75" s="18">
        <v>6</v>
      </c>
      <c r="H75" s="18">
        <f>SUM(Table15[[#This Row],[Column2]:[Column12]])</f>
        <v>548</v>
      </c>
      <c r="I75" s="18" t="s">
        <v>163</v>
      </c>
      <c r="J75" s="18">
        <v>138</v>
      </c>
      <c r="K75" s="18">
        <v>272</v>
      </c>
      <c r="L75" s="18">
        <v>0</v>
      </c>
      <c r="M75" s="18">
        <f>SUM(Table15[[#This Row],[Column16]:[Column21]])</f>
        <v>410</v>
      </c>
      <c r="N75" s="19">
        <f>Table15[[#This Row],[Column13]]+Table15[[#This Row],[Column23]]</f>
        <v>958</v>
      </c>
    </row>
    <row r="76" spans="1:14" x14ac:dyDescent="0.3">
      <c r="A76" s="30" t="s">
        <v>164</v>
      </c>
      <c r="B76" s="18">
        <v>3290</v>
      </c>
      <c r="C76" s="18">
        <v>45</v>
      </c>
      <c r="D76" s="18">
        <v>88</v>
      </c>
      <c r="E76" s="18">
        <v>34</v>
      </c>
      <c r="F76" s="18">
        <v>37</v>
      </c>
      <c r="G76" s="18">
        <v>7</v>
      </c>
      <c r="H76" s="18">
        <f>SUM(Table15[[#This Row],[Column2]:[Column12]])</f>
        <v>3501</v>
      </c>
      <c r="I76" s="18" t="s">
        <v>164</v>
      </c>
      <c r="J76" s="18">
        <v>136</v>
      </c>
      <c r="K76" s="18">
        <v>275</v>
      </c>
      <c r="L76" s="18">
        <v>25</v>
      </c>
      <c r="M76" s="18">
        <f>SUM(Table15[[#This Row],[Column16]:[Column21]])</f>
        <v>436</v>
      </c>
      <c r="N76" s="19">
        <f>Table15[[#This Row],[Column13]]+Table15[[#This Row],[Column23]]</f>
        <v>3937</v>
      </c>
    </row>
    <row r="77" spans="1:14" x14ac:dyDescent="0.3">
      <c r="A77" s="30" t="s">
        <v>215</v>
      </c>
      <c r="B77" s="18">
        <v>38</v>
      </c>
      <c r="C77" s="18">
        <v>173</v>
      </c>
      <c r="D77" s="18">
        <v>49</v>
      </c>
      <c r="E77" s="18">
        <v>11</v>
      </c>
      <c r="F77" s="18">
        <v>1</v>
      </c>
      <c r="G77" s="18">
        <v>0</v>
      </c>
      <c r="H77" s="18">
        <f>SUM(Table15[[#This Row],[Column2]:[Column12]])</f>
        <v>272</v>
      </c>
      <c r="I77" s="18" t="s">
        <v>215</v>
      </c>
      <c r="J77" s="18">
        <v>34</v>
      </c>
      <c r="K77" s="18">
        <v>76</v>
      </c>
      <c r="L77" s="18">
        <v>107</v>
      </c>
      <c r="M77" s="18">
        <f>SUM(Table15[[#This Row],[Column16]:[Column21]])</f>
        <v>217</v>
      </c>
      <c r="N77" s="19">
        <f>Table15[[#This Row],[Column13]]+Table15[[#This Row],[Column23]]</f>
        <v>489</v>
      </c>
    </row>
    <row r="78" spans="1:14" x14ac:dyDescent="0.3">
      <c r="A78" s="30" t="s">
        <v>165</v>
      </c>
      <c r="B78" s="18">
        <v>1084</v>
      </c>
      <c r="C78" s="18">
        <v>697</v>
      </c>
      <c r="D78" s="18">
        <v>151</v>
      </c>
      <c r="E78" s="18">
        <v>26</v>
      </c>
      <c r="F78" s="18">
        <v>0</v>
      </c>
      <c r="G78" s="18">
        <v>17</v>
      </c>
      <c r="H78" s="18">
        <f>SUM(Table15[[#This Row],[Column2]:[Column12]])</f>
        <v>1975</v>
      </c>
      <c r="I78" s="18" t="s">
        <v>165</v>
      </c>
      <c r="J78" s="18">
        <v>378</v>
      </c>
      <c r="K78" s="18">
        <v>496</v>
      </c>
      <c r="L78" s="18">
        <v>125</v>
      </c>
      <c r="M78" s="18">
        <f>SUM(Table15[[#This Row],[Column16]:[Column21]])</f>
        <v>999</v>
      </c>
      <c r="N78" s="19">
        <f>Table15[[#This Row],[Column13]]+Table15[[#This Row],[Column23]]</f>
        <v>2974</v>
      </c>
    </row>
    <row r="79" spans="1:14" x14ac:dyDescent="0.3">
      <c r="A79" s="30" t="s">
        <v>166</v>
      </c>
      <c r="B79" s="18">
        <v>2177</v>
      </c>
      <c r="C79" s="18">
        <v>638</v>
      </c>
      <c r="D79" s="18">
        <v>135</v>
      </c>
      <c r="E79" s="18">
        <v>0</v>
      </c>
      <c r="F79" s="18">
        <v>98</v>
      </c>
      <c r="G79" s="18">
        <v>2</v>
      </c>
      <c r="H79" s="18">
        <f>SUM(Table15[[#This Row],[Column2]:[Column12]])</f>
        <v>3050</v>
      </c>
      <c r="I79" s="18" t="s">
        <v>166</v>
      </c>
      <c r="J79" s="18">
        <v>630</v>
      </c>
      <c r="K79" s="18">
        <v>595</v>
      </c>
      <c r="L79" s="18">
        <v>118</v>
      </c>
      <c r="M79" s="18">
        <f>SUM(Table15[[#This Row],[Column16]:[Column21]])</f>
        <v>1343</v>
      </c>
      <c r="N79" s="19">
        <f>Table15[[#This Row],[Column13]]+Table15[[#This Row],[Column23]]</f>
        <v>4393</v>
      </c>
    </row>
    <row r="80" spans="1:14" x14ac:dyDescent="0.3">
      <c r="A80" s="30" t="s">
        <v>167</v>
      </c>
      <c r="B80" s="18">
        <v>175</v>
      </c>
      <c r="C80" s="18">
        <v>153</v>
      </c>
      <c r="D80" s="18">
        <v>38</v>
      </c>
      <c r="E80" s="18">
        <v>18</v>
      </c>
      <c r="F80" s="18">
        <v>0</v>
      </c>
      <c r="G80" s="18">
        <v>7</v>
      </c>
      <c r="H80" s="18">
        <f>SUM(Table15[[#This Row],[Column2]:[Column12]])</f>
        <v>391</v>
      </c>
      <c r="I80" s="18" t="s">
        <v>167</v>
      </c>
      <c r="J80" s="18">
        <v>106</v>
      </c>
      <c r="K80" s="18">
        <v>146</v>
      </c>
      <c r="L80" s="18">
        <v>36</v>
      </c>
      <c r="M80" s="18">
        <f>SUM(Table15[[#This Row],[Column16]:[Column21]])</f>
        <v>288</v>
      </c>
      <c r="N80" s="19">
        <f>Table15[[#This Row],[Column13]]+Table15[[#This Row],[Column23]]</f>
        <v>679</v>
      </c>
    </row>
    <row r="81" spans="1:14" x14ac:dyDescent="0.3">
      <c r="A81" s="30" t="s">
        <v>216</v>
      </c>
      <c r="B81" s="18">
        <v>37</v>
      </c>
      <c r="C81" s="18">
        <v>231</v>
      </c>
      <c r="D81" s="18">
        <v>0</v>
      </c>
      <c r="E81" s="18">
        <v>0</v>
      </c>
      <c r="F81" s="18">
        <v>0</v>
      </c>
      <c r="G81" s="18">
        <v>0</v>
      </c>
      <c r="H81" s="18">
        <f>SUM(Table15[[#This Row],[Column2]:[Column12]])</f>
        <v>268</v>
      </c>
      <c r="I81" s="18" t="s">
        <v>216</v>
      </c>
      <c r="J81" s="18">
        <v>79</v>
      </c>
      <c r="K81" s="18">
        <v>87</v>
      </c>
      <c r="L81" s="18">
        <v>0</v>
      </c>
      <c r="M81" s="18">
        <f>SUM(Table15[[#This Row],[Column16]:[Column21]])</f>
        <v>166</v>
      </c>
      <c r="N81" s="19">
        <f>Table15[[#This Row],[Column13]]+Table15[[#This Row],[Column23]]</f>
        <v>434</v>
      </c>
    </row>
    <row r="82" spans="1:14" x14ac:dyDescent="0.3">
      <c r="A82" s="30" t="s">
        <v>169</v>
      </c>
      <c r="B82" s="18">
        <v>2125</v>
      </c>
      <c r="C82" s="18">
        <v>798</v>
      </c>
      <c r="D82" s="18">
        <v>518</v>
      </c>
      <c r="E82" s="18">
        <v>0</v>
      </c>
      <c r="F82" s="18">
        <v>118</v>
      </c>
      <c r="G82" s="18">
        <v>5</v>
      </c>
      <c r="H82" s="18">
        <f>SUM(Table15[[#This Row],[Column2]:[Column12]])</f>
        <v>3564</v>
      </c>
      <c r="I82" s="18" t="s">
        <v>169</v>
      </c>
      <c r="J82" s="18">
        <v>579</v>
      </c>
      <c r="K82" s="18">
        <v>1075</v>
      </c>
      <c r="L82" s="18">
        <v>282</v>
      </c>
      <c r="M82" s="18">
        <f>SUM(Table15[[#This Row],[Column16]:[Column21]])</f>
        <v>1936</v>
      </c>
      <c r="N82" s="19">
        <f>Table15[[#This Row],[Column13]]+Table15[[#This Row],[Column23]]</f>
        <v>5500</v>
      </c>
    </row>
    <row r="83" spans="1:14" x14ac:dyDescent="0.3">
      <c r="A83" s="30" t="s">
        <v>170</v>
      </c>
      <c r="B83" s="18">
        <v>7027</v>
      </c>
      <c r="C83" s="18">
        <v>3008</v>
      </c>
      <c r="D83" s="18">
        <v>1691</v>
      </c>
      <c r="E83" s="18">
        <v>0</v>
      </c>
      <c r="F83" s="18">
        <v>73</v>
      </c>
      <c r="G83" s="18">
        <v>17</v>
      </c>
      <c r="H83" s="18">
        <f>SUM(Table15[[#This Row],[Column2]:[Column12]])</f>
        <v>11816</v>
      </c>
      <c r="I83" s="18" t="s">
        <v>170</v>
      </c>
      <c r="J83" s="18">
        <v>5475</v>
      </c>
      <c r="K83" s="18">
        <v>1951</v>
      </c>
      <c r="L83" s="18">
        <v>1145</v>
      </c>
      <c r="M83" s="18">
        <f>SUM(Table15[[#This Row],[Column16]:[Column21]])</f>
        <v>8571</v>
      </c>
      <c r="N83" s="19">
        <f>Table15[[#This Row],[Column13]]+Table15[[#This Row],[Column23]]</f>
        <v>20387</v>
      </c>
    </row>
    <row r="84" spans="1:14" x14ac:dyDescent="0.3">
      <c r="A84" s="30" t="s">
        <v>171</v>
      </c>
      <c r="B84" s="18">
        <v>65</v>
      </c>
      <c r="C84" s="18">
        <v>127</v>
      </c>
      <c r="D84" s="18">
        <v>2</v>
      </c>
      <c r="E84" s="18">
        <v>22</v>
      </c>
      <c r="F84" s="18">
        <v>2</v>
      </c>
      <c r="G84" s="18">
        <v>4</v>
      </c>
      <c r="H84" s="18">
        <f>SUM(Table15[[#This Row],[Column2]:[Column12]])</f>
        <v>222</v>
      </c>
      <c r="I84" s="18" t="s">
        <v>171</v>
      </c>
      <c r="J84" s="18">
        <v>74</v>
      </c>
      <c r="K84" s="18">
        <v>78</v>
      </c>
      <c r="L84" s="18">
        <v>0</v>
      </c>
      <c r="M84" s="18">
        <f>SUM(Table15[[#This Row],[Column16]:[Column21]])</f>
        <v>152</v>
      </c>
      <c r="N84" s="19">
        <f>Table15[[#This Row],[Column13]]+Table15[[#This Row],[Column23]]</f>
        <v>374</v>
      </c>
    </row>
    <row r="85" spans="1:14" x14ac:dyDescent="0.3">
      <c r="A85" s="30" t="s">
        <v>172</v>
      </c>
      <c r="B85" s="18">
        <v>23270</v>
      </c>
      <c r="C85" s="18">
        <v>2934</v>
      </c>
      <c r="D85" s="18">
        <v>2324</v>
      </c>
      <c r="E85" s="18">
        <v>0</v>
      </c>
      <c r="F85" s="18">
        <v>311</v>
      </c>
      <c r="G85" s="18">
        <v>53</v>
      </c>
      <c r="H85" s="18">
        <f>SUM(Table15[[#This Row],[Column2]:[Column12]])</f>
        <v>28892</v>
      </c>
      <c r="I85" s="18" t="s">
        <v>172</v>
      </c>
      <c r="J85" s="18">
        <v>13165</v>
      </c>
      <c r="K85" s="18">
        <v>5146</v>
      </c>
      <c r="L85" s="18">
        <v>2587</v>
      </c>
      <c r="M85" s="18">
        <f>SUM(Table15[[#This Row],[Column16]:[Column21]])</f>
        <v>20898</v>
      </c>
      <c r="N85" s="19">
        <f>Table15[[#This Row],[Column13]]+Table15[[#This Row],[Column23]]</f>
        <v>49790</v>
      </c>
    </row>
    <row r="86" spans="1:14" x14ac:dyDescent="0.3">
      <c r="A86" s="30" t="s">
        <v>217</v>
      </c>
      <c r="B86" s="18">
        <v>0</v>
      </c>
      <c r="C86" s="18">
        <v>0</v>
      </c>
      <c r="D86" s="18">
        <v>2</v>
      </c>
      <c r="E86" s="18">
        <v>0</v>
      </c>
      <c r="F86" s="18">
        <v>0</v>
      </c>
      <c r="G86" s="18">
        <v>0</v>
      </c>
      <c r="H86" s="18">
        <f>SUM(Table15[[#This Row],[Column2]:[Column12]])</f>
        <v>2</v>
      </c>
      <c r="I86" s="18" t="s">
        <v>217</v>
      </c>
      <c r="J86" s="18">
        <v>0</v>
      </c>
      <c r="K86" s="18">
        <v>0</v>
      </c>
      <c r="L86" s="18">
        <v>0</v>
      </c>
      <c r="M86" s="18">
        <f>SUM(Table15[[#This Row],[Column16]:[Column21]])</f>
        <v>0</v>
      </c>
      <c r="N86" s="19">
        <f>Table15[[#This Row],[Column13]]+Table15[[#This Row],[Column23]]</f>
        <v>2</v>
      </c>
    </row>
    <row r="87" spans="1:14" x14ac:dyDescent="0.3">
      <c r="A87" s="30" t="s">
        <v>173</v>
      </c>
      <c r="B87" s="18">
        <v>2431</v>
      </c>
      <c r="C87" s="18">
        <v>670</v>
      </c>
      <c r="D87" s="18">
        <v>148</v>
      </c>
      <c r="E87" s="18">
        <v>28</v>
      </c>
      <c r="F87" s="18">
        <v>71</v>
      </c>
      <c r="G87" s="18">
        <v>8</v>
      </c>
      <c r="H87" s="18">
        <f>SUM(Table15[[#This Row],[Column2]:[Column12]])</f>
        <v>3356</v>
      </c>
      <c r="I87" s="18" t="s">
        <v>173</v>
      </c>
      <c r="J87" s="18">
        <v>633</v>
      </c>
      <c r="K87" s="18">
        <v>631</v>
      </c>
      <c r="L87" s="18">
        <v>395</v>
      </c>
      <c r="M87" s="18">
        <f>SUM(Table15[[#This Row],[Column16]:[Column21]])</f>
        <v>1659</v>
      </c>
      <c r="N87" s="19">
        <f>Table15[[#This Row],[Column13]]+Table15[[#This Row],[Column23]]</f>
        <v>5015</v>
      </c>
    </row>
    <row r="88" spans="1:14" x14ac:dyDescent="0.3">
      <c r="A88" s="30" t="s">
        <v>174</v>
      </c>
      <c r="B88" s="18">
        <v>863</v>
      </c>
      <c r="C88" s="18">
        <v>793</v>
      </c>
      <c r="D88" s="18">
        <v>208</v>
      </c>
      <c r="E88" s="18">
        <v>46</v>
      </c>
      <c r="F88" s="18">
        <v>1</v>
      </c>
      <c r="G88" s="18">
        <v>8</v>
      </c>
      <c r="H88" s="18">
        <f>SUM(Table15[[#This Row],[Column2]:[Column12]])</f>
        <v>1919</v>
      </c>
      <c r="I88" s="18" t="s">
        <v>174</v>
      </c>
      <c r="J88" s="18">
        <v>457</v>
      </c>
      <c r="K88" s="18">
        <v>624</v>
      </c>
      <c r="L88" s="18">
        <v>166</v>
      </c>
      <c r="M88" s="18">
        <f>SUM(Table15[[#This Row],[Column16]:[Column21]])</f>
        <v>1247</v>
      </c>
      <c r="N88" s="19">
        <f>Table15[[#This Row],[Column13]]+Table15[[#This Row],[Column23]]</f>
        <v>3166</v>
      </c>
    </row>
    <row r="89" spans="1:14" x14ac:dyDescent="0.3">
      <c r="A89" s="30" t="s">
        <v>175</v>
      </c>
      <c r="B89" s="18">
        <v>991</v>
      </c>
      <c r="C89" s="18">
        <v>168</v>
      </c>
      <c r="D89" s="18">
        <v>69</v>
      </c>
      <c r="E89" s="18">
        <v>0</v>
      </c>
      <c r="F89" s="18">
        <v>42</v>
      </c>
      <c r="G89" s="18">
        <v>4</v>
      </c>
      <c r="H89" s="18">
        <f>SUM(Table15[[#This Row],[Column2]:[Column12]])</f>
        <v>1274</v>
      </c>
      <c r="I89" s="18" t="s">
        <v>175</v>
      </c>
      <c r="J89" s="18">
        <v>336</v>
      </c>
      <c r="K89" s="18">
        <v>319</v>
      </c>
      <c r="L89" s="18">
        <v>15</v>
      </c>
      <c r="M89" s="18">
        <f>SUM(Table15[[#This Row],[Column16]:[Column21]])</f>
        <v>670</v>
      </c>
      <c r="N89" s="19">
        <f>Table15[[#This Row],[Column13]]+Table15[[#This Row],[Column23]]</f>
        <v>1944</v>
      </c>
    </row>
    <row r="90" spans="1:14" x14ac:dyDescent="0.3">
      <c r="A90" s="30" t="s">
        <v>176</v>
      </c>
      <c r="B90" s="18">
        <v>1097</v>
      </c>
      <c r="C90" s="18">
        <v>356</v>
      </c>
      <c r="D90" s="18">
        <v>429</v>
      </c>
      <c r="E90" s="18">
        <v>0</v>
      </c>
      <c r="F90" s="18">
        <v>22</v>
      </c>
      <c r="G90" s="18">
        <v>2</v>
      </c>
      <c r="H90" s="18">
        <f>SUM(Table15[[#This Row],[Column2]:[Column12]])</f>
        <v>1906</v>
      </c>
      <c r="I90" s="18" t="s">
        <v>176</v>
      </c>
      <c r="J90" s="18">
        <v>198</v>
      </c>
      <c r="K90" s="18">
        <v>622</v>
      </c>
      <c r="L90" s="18">
        <v>15</v>
      </c>
      <c r="M90" s="18">
        <f>SUM(Table15[[#This Row],[Column16]:[Column21]])</f>
        <v>835</v>
      </c>
      <c r="N90" s="19">
        <f>Table15[[#This Row],[Column13]]+Table15[[#This Row],[Column23]]</f>
        <v>2741</v>
      </c>
    </row>
    <row r="91" spans="1:14" x14ac:dyDescent="0.3">
      <c r="A91" s="30" t="s">
        <v>177</v>
      </c>
      <c r="B91" s="18">
        <v>4400</v>
      </c>
      <c r="C91" s="18">
        <v>2538</v>
      </c>
      <c r="D91" s="18">
        <v>655</v>
      </c>
      <c r="E91" s="18">
        <v>0</v>
      </c>
      <c r="F91" s="18">
        <v>100</v>
      </c>
      <c r="G91" s="18">
        <v>16</v>
      </c>
      <c r="H91" s="18">
        <f>SUM(Table15[[#This Row],[Column2]:[Column12]])</f>
        <v>7709</v>
      </c>
      <c r="I91" s="18" t="s">
        <v>177</v>
      </c>
      <c r="J91" s="18">
        <v>3497</v>
      </c>
      <c r="K91" s="18">
        <v>2026</v>
      </c>
      <c r="L91" s="18">
        <v>1191</v>
      </c>
      <c r="M91" s="18">
        <f>SUM(Table15[[#This Row],[Column16]:[Column21]])</f>
        <v>6714</v>
      </c>
      <c r="N91" s="19">
        <f>Table15[[#This Row],[Column13]]+Table15[[#This Row],[Column23]]</f>
        <v>14423</v>
      </c>
    </row>
    <row r="92" spans="1:14" x14ac:dyDescent="0.3">
      <c r="A92" s="30" t="s">
        <v>178</v>
      </c>
      <c r="B92" s="18">
        <v>51</v>
      </c>
      <c r="C92" s="18">
        <v>39</v>
      </c>
      <c r="D92" s="18">
        <v>0</v>
      </c>
      <c r="E92" s="18">
        <v>15</v>
      </c>
      <c r="F92" s="18">
        <v>0</v>
      </c>
      <c r="G92" s="18">
        <v>0</v>
      </c>
      <c r="H92" s="18">
        <f>SUM(Table15[[#This Row],[Column2]:[Column12]])</f>
        <v>105</v>
      </c>
      <c r="I92" s="18" t="s">
        <v>218</v>
      </c>
      <c r="J92" s="18">
        <v>44</v>
      </c>
      <c r="K92" s="18">
        <v>25</v>
      </c>
      <c r="L92" s="18">
        <v>0</v>
      </c>
      <c r="M92" s="18">
        <f>SUM(Table15[[#This Row],[Column16]:[Column21]])</f>
        <v>69</v>
      </c>
      <c r="N92" s="19">
        <f>Table15[[#This Row],[Column13]]+Table15[[#This Row],[Column23]]</f>
        <v>174</v>
      </c>
    </row>
    <row r="93" spans="1:14" x14ac:dyDescent="0.3">
      <c r="A93" s="30" t="s">
        <v>179</v>
      </c>
      <c r="B93" s="18">
        <v>239</v>
      </c>
      <c r="C93" s="18">
        <v>165</v>
      </c>
      <c r="D93" s="18">
        <v>71</v>
      </c>
      <c r="E93" s="18">
        <v>13</v>
      </c>
      <c r="F93" s="18">
        <v>0</v>
      </c>
      <c r="G93" s="18">
        <v>5</v>
      </c>
      <c r="H93" s="18">
        <f>SUM(Table15[[#This Row],[Column2]:[Column12]])</f>
        <v>493</v>
      </c>
      <c r="I93" s="18" t="s">
        <v>179</v>
      </c>
      <c r="J93" s="18">
        <v>108</v>
      </c>
      <c r="K93" s="18">
        <v>214</v>
      </c>
      <c r="L93" s="18">
        <v>43</v>
      </c>
      <c r="M93" s="18">
        <f>SUM(Table15[[#This Row],[Column16]:[Column21]])</f>
        <v>365</v>
      </c>
      <c r="N93" s="19">
        <f>Table15[[#This Row],[Column13]]+Table15[[#This Row],[Column23]]</f>
        <v>858</v>
      </c>
    </row>
    <row r="94" spans="1:14" x14ac:dyDescent="0.3">
      <c r="A94" s="30" t="s">
        <v>180</v>
      </c>
      <c r="B94" s="18">
        <v>0</v>
      </c>
      <c r="C94" s="18">
        <v>0</v>
      </c>
      <c r="D94" s="18">
        <v>1</v>
      </c>
      <c r="E94" s="18">
        <v>0</v>
      </c>
      <c r="F94" s="18">
        <v>0</v>
      </c>
      <c r="G94" s="18">
        <v>0</v>
      </c>
      <c r="H94" s="18">
        <f>SUM(Table15[[#This Row],[Column2]:[Column12]])</f>
        <v>1</v>
      </c>
      <c r="I94" s="18" t="s">
        <v>180</v>
      </c>
      <c r="J94" s="18">
        <v>0</v>
      </c>
      <c r="K94" s="18">
        <v>0</v>
      </c>
      <c r="L94" s="18">
        <v>1</v>
      </c>
      <c r="M94" s="18">
        <f>SUM(Table15[[#This Row],[Column16]:[Column21]])</f>
        <v>1</v>
      </c>
      <c r="N94" s="19">
        <f>Table15[[#This Row],[Column13]]+Table15[[#This Row],[Column23]]</f>
        <v>2</v>
      </c>
    </row>
    <row r="95" spans="1:14" x14ac:dyDescent="0.3">
      <c r="A95" s="30" t="s">
        <v>181</v>
      </c>
      <c r="B95" s="18">
        <v>256</v>
      </c>
      <c r="C95" s="18">
        <v>131</v>
      </c>
      <c r="D95" s="18">
        <v>15</v>
      </c>
      <c r="E95" s="18">
        <v>10</v>
      </c>
      <c r="F95" s="18">
        <v>0</v>
      </c>
      <c r="G95" s="18">
        <v>5</v>
      </c>
      <c r="H95" s="18">
        <f>SUM(Table15[[#This Row],[Column2]:[Column12]])</f>
        <v>417</v>
      </c>
      <c r="I95" s="18" t="s">
        <v>181</v>
      </c>
      <c r="J95" s="18">
        <v>165</v>
      </c>
      <c r="K95" s="18">
        <v>211</v>
      </c>
      <c r="L95" s="18">
        <v>9</v>
      </c>
      <c r="M95" s="18">
        <f>SUM(Table15[[#This Row],[Column16]:[Column21]])</f>
        <v>385</v>
      </c>
      <c r="N95" s="19">
        <f>Table15[[#This Row],[Column13]]+Table15[[#This Row],[Column23]]</f>
        <v>802</v>
      </c>
    </row>
    <row r="96" spans="1:14" x14ac:dyDescent="0.3">
      <c r="A96" s="30" t="s">
        <v>182</v>
      </c>
      <c r="B96" s="18">
        <v>73</v>
      </c>
      <c r="C96" s="18">
        <v>10</v>
      </c>
      <c r="D96" s="18">
        <v>23</v>
      </c>
      <c r="E96" s="18">
        <v>1</v>
      </c>
      <c r="F96" s="18">
        <v>4</v>
      </c>
      <c r="G96" s="18">
        <v>1</v>
      </c>
      <c r="H96" s="18">
        <f>SUM(Table15[[#This Row],[Column2]:[Column12]])</f>
        <v>112</v>
      </c>
      <c r="I96" s="18" t="s">
        <v>182</v>
      </c>
      <c r="J96" s="18">
        <v>32</v>
      </c>
      <c r="K96" s="18">
        <v>13</v>
      </c>
      <c r="L96" s="18">
        <v>3</v>
      </c>
      <c r="M96" s="18">
        <f>SUM(Table15[[#This Row],[Column16]:[Column21]])</f>
        <v>48</v>
      </c>
      <c r="N96" s="19">
        <f>Table15[[#This Row],[Column13]]+Table15[[#This Row],[Column23]]</f>
        <v>160</v>
      </c>
    </row>
    <row r="97" spans="1:14" x14ac:dyDescent="0.3">
      <c r="A97" s="30" t="s">
        <v>183</v>
      </c>
      <c r="B97" s="18">
        <v>83</v>
      </c>
      <c r="C97" s="18">
        <v>111</v>
      </c>
      <c r="D97" s="18">
        <v>5</v>
      </c>
      <c r="E97" s="18">
        <v>18</v>
      </c>
      <c r="F97" s="18">
        <v>0</v>
      </c>
      <c r="G97" s="18">
        <v>3</v>
      </c>
      <c r="H97" s="18">
        <f>SUM(Table15[[#This Row],[Column2]:[Column12]])</f>
        <v>220</v>
      </c>
      <c r="I97" s="18" t="s">
        <v>183</v>
      </c>
      <c r="J97" s="18">
        <v>54</v>
      </c>
      <c r="K97" s="18">
        <v>103</v>
      </c>
      <c r="L97" s="18">
        <v>0</v>
      </c>
      <c r="M97" s="18">
        <f>SUM(Table15[[#This Row],[Column16]:[Column21]])</f>
        <v>157</v>
      </c>
      <c r="N97" s="19">
        <f>Table15[[#This Row],[Column13]]+Table15[[#This Row],[Column23]]</f>
        <v>377</v>
      </c>
    </row>
    <row r="98" spans="1:14" x14ac:dyDescent="0.3">
      <c r="A98" s="30" t="s">
        <v>184</v>
      </c>
      <c r="B98" s="18">
        <v>13</v>
      </c>
      <c r="C98" s="18">
        <v>30</v>
      </c>
      <c r="D98" s="18">
        <v>16</v>
      </c>
      <c r="E98" s="18">
        <v>21</v>
      </c>
      <c r="F98" s="18">
        <v>0</v>
      </c>
      <c r="G98" s="18">
        <v>2</v>
      </c>
      <c r="H98" s="18">
        <f>SUM(Table15[[#This Row],[Column2]:[Column12]])</f>
        <v>82</v>
      </c>
      <c r="I98" s="18" t="s">
        <v>184</v>
      </c>
      <c r="J98" s="18">
        <v>27</v>
      </c>
      <c r="K98" s="18">
        <v>95</v>
      </c>
      <c r="L98" s="18">
        <v>29</v>
      </c>
      <c r="M98" s="18">
        <f>SUM(Table15[[#This Row],[Column16]:[Column21]])</f>
        <v>151</v>
      </c>
      <c r="N98" s="19">
        <f>Table15[[#This Row],[Column13]]+Table15[[#This Row],[Column23]]</f>
        <v>233</v>
      </c>
    </row>
    <row r="99" spans="1:14" x14ac:dyDescent="0.3">
      <c r="A99" s="30" t="s">
        <v>185</v>
      </c>
      <c r="B99" s="18">
        <v>33</v>
      </c>
      <c r="C99" s="18">
        <v>105</v>
      </c>
      <c r="D99" s="18">
        <v>2</v>
      </c>
      <c r="E99" s="18">
        <v>16</v>
      </c>
      <c r="F99" s="18">
        <v>1</v>
      </c>
      <c r="G99" s="18">
        <v>2</v>
      </c>
      <c r="H99" s="18">
        <f>SUM(Table15[[#This Row],[Column2]:[Column12]])</f>
        <v>159</v>
      </c>
      <c r="I99" s="18" t="s">
        <v>185</v>
      </c>
      <c r="J99" s="18">
        <v>54</v>
      </c>
      <c r="K99" s="18">
        <v>89</v>
      </c>
      <c r="L99" s="18">
        <v>0</v>
      </c>
      <c r="M99" s="18">
        <f>SUM(Table15[[#This Row],[Column16]:[Column21]])</f>
        <v>143</v>
      </c>
      <c r="N99" s="19">
        <f>Table15[[#This Row],[Column13]]+Table15[[#This Row],[Column23]]</f>
        <v>302</v>
      </c>
    </row>
    <row r="100" spans="1:14" x14ac:dyDescent="0.3">
      <c r="A100" s="30" t="s">
        <v>186</v>
      </c>
      <c r="B100" s="18">
        <v>10</v>
      </c>
      <c r="C100" s="18">
        <v>9</v>
      </c>
      <c r="D100" s="18">
        <v>0</v>
      </c>
      <c r="E100" s="18">
        <v>7</v>
      </c>
      <c r="F100" s="18">
        <v>0</v>
      </c>
      <c r="G100" s="18">
        <v>0</v>
      </c>
      <c r="H100" s="18">
        <f>SUM(Table15[[#This Row],[Column2]:[Column12]])</f>
        <v>26</v>
      </c>
      <c r="I100" s="18" t="s">
        <v>186</v>
      </c>
      <c r="J100" s="18">
        <v>20</v>
      </c>
      <c r="K100" s="18">
        <v>25</v>
      </c>
      <c r="L100" s="18">
        <v>0</v>
      </c>
      <c r="M100" s="18">
        <f>SUM(Table15[[#This Row],[Column16]:[Column21]])</f>
        <v>45</v>
      </c>
      <c r="N100" s="19">
        <f>Table15[[#This Row],[Column13]]+Table15[[#This Row],[Column23]]</f>
        <v>71</v>
      </c>
    </row>
    <row r="101" spans="1:14" x14ac:dyDescent="0.3">
      <c r="A101" s="30" t="s">
        <v>187</v>
      </c>
      <c r="B101" s="18">
        <v>2401</v>
      </c>
      <c r="C101" s="18">
        <v>1160</v>
      </c>
      <c r="D101" s="18">
        <v>341</v>
      </c>
      <c r="E101" s="18">
        <v>0</v>
      </c>
      <c r="F101" s="18">
        <v>80</v>
      </c>
      <c r="G101" s="18">
        <v>4</v>
      </c>
      <c r="H101" s="18">
        <f>SUM(Table15[[#This Row],[Column2]:[Column12]])</f>
        <v>3986</v>
      </c>
      <c r="I101" s="18" t="s">
        <v>187</v>
      </c>
      <c r="J101" s="18">
        <v>1116</v>
      </c>
      <c r="K101" s="18">
        <v>828</v>
      </c>
      <c r="L101" s="18">
        <v>470</v>
      </c>
      <c r="M101" s="18">
        <f>SUM(Table15[[#This Row],[Column16]:[Column21]])</f>
        <v>2414</v>
      </c>
      <c r="N101" s="19">
        <f>Table15[[#This Row],[Column13]]+Table15[[#This Row],[Column23]]</f>
        <v>6400</v>
      </c>
    </row>
    <row r="102" spans="1:14" x14ac:dyDescent="0.3">
      <c r="A102" s="30" t="s">
        <v>188</v>
      </c>
      <c r="B102" s="18">
        <v>3282</v>
      </c>
      <c r="C102" s="18">
        <v>1239</v>
      </c>
      <c r="D102" s="18">
        <v>260</v>
      </c>
      <c r="E102" s="18">
        <v>0</v>
      </c>
      <c r="F102" s="18">
        <v>113</v>
      </c>
      <c r="G102" s="18">
        <v>15</v>
      </c>
      <c r="H102" s="18">
        <f>SUM(Table15[[#This Row],[Column2]:[Column12]])</f>
        <v>4909</v>
      </c>
      <c r="I102" s="18" t="s">
        <v>188</v>
      </c>
      <c r="J102" s="18">
        <v>868</v>
      </c>
      <c r="K102" s="18">
        <v>961</v>
      </c>
      <c r="L102" s="18">
        <v>124</v>
      </c>
      <c r="M102" s="18">
        <f>SUM(Table15[[#This Row],[Column16]:[Column21]])</f>
        <v>1953</v>
      </c>
      <c r="N102" s="19">
        <f>Table15[[#This Row],[Column13]]+Table15[[#This Row],[Column23]]</f>
        <v>6862</v>
      </c>
    </row>
    <row r="103" spans="1:14" x14ac:dyDescent="0.3">
      <c r="A103" s="30" t="s">
        <v>189</v>
      </c>
      <c r="B103" s="18">
        <v>1409</v>
      </c>
      <c r="C103" s="18">
        <v>1271</v>
      </c>
      <c r="D103" s="18">
        <v>77</v>
      </c>
      <c r="E103" s="18">
        <v>31</v>
      </c>
      <c r="F103" s="18">
        <v>5</v>
      </c>
      <c r="G103" s="18">
        <v>14</v>
      </c>
      <c r="H103" s="18">
        <f>SUM(Table15[[#This Row],[Column2]:[Column12]])</f>
        <v>2807</v>
      </c>
      <c r="I103" s="18" t="s">
        <v>189</v>
      </c>
      <c r="J103" s="18">
        <v>870</v>
      </c>
      <c r="K103" s="18">
        <v>987</v>
      </c>
      <c r="L103" s="18">
        <v>58</v>
      </c>
      <c r="M103" s="18">
        <f>SUM(Table15[[#This Row],[Column16]:[Column21]])</f>
        <v>1915</v>
      </c>
      <c r="N103" s="19">
        <f>Table15[[#This Row],[Column13]]+Table15[[#This Row],[Column23]]</f>
        <v>4722</v>
      </c>
    </row>
    <row r="104" spans="1:14" x14ac:dyDescent="0.3">
      <c r="A104" s="30" t="s">
        <v>190</v>
      </c>
      <c r="B104" s="18">
        <v>2470</v>
      </c>
      <c r="C104" s="18">
        <v>356</v>
      </c>
      <c r="D104" s="18">
        <v>70</v>
      </c>
      <c r="E104" s="18">
        <v>15</v>
      </c>
      <c r="F104" s="18">
        <v>49</v>
      </c>
      <c r="G104" s="18">
        <v>4</v>
      </c>
      <c r="H104" s="18">
        <f>SUM(Table15[[#This Row],[Column2]:[Column12]])</f>
        <v>2964</v>
      </c>
      <c r="I104" s="18" t="s">
        <v>190</v>
      </c>
      <c r="J104" s="18">
        <v>238</v>
      </c>
      <c r="K104" s="18">
        <v>651</v>
      </c>
      <c r="L104" s="18">
        <v>8</v>
      </c>
      <c r="M104" s="18">
        <f>SUM(Table15[[#This Row],[Column16]:[Column21]])</f>
        <v>897</v>
      </c>
      <c r="N104" s="19">
        <f>Table15[[#This Row],[Column13]]+Table15[[#This Row],[Column23]]</f>
        <v>3861</v>
      </c>
    </row>
    <row r="105" spans="1:14" x14ac:dyDescent="0.3">
      <c r="A105" s="30" t="s">
        <v>191</v>
      </c>
      <c r="B105" s="18">
        <v>1036</v>
      </c>
      <c r="C105" s="18">
        <v>969</v>
      </c>
      <c r="D105" s="18">
        <v>91</v>
      </c>
      <c r="E105" s="18">
        <v>40</v>
      </c>
      <c r="F105" s="18">
        <v>0</v>
      </c>
      <c r="G105" s="18">
        <v>16</v>
      </c>
      <c r="H105" s="18">
        <f>SUM(Table15[[#This Row],[Column2]:[Column12]])</f>
        <v>2152</v>
      </c>
      <c r="I105" s="18" t="s">
        <v>191</v>
      </c>
      <c r="J105" s="18">
        <v>389</v>
      </c>
      <c r="K105" s="18">
        <v>716</v>
      </c>
      <c r="L105" s="18">
        <v>65</v>
      </c>
      <c r="M105" s="18">
        <f>SUM(Table15[[#This Row],[Column16]:[Column21]])</f>
        <v>1170</v>
      </c>
      <c r="N105" s="19">
        <f>Table15[[#This Row],[Column13]]+Table15[[#This Row],[Column23]]</f>
        <v>3322</v>
      </c>
    </row>
    <row r="106" spans="1:14" x14ac:dyDescent="0.3">
      <c r="A106" s="30" t="s">
        <v>192</v>
      </c>
      <c r="B106" s="18">
        <v>1516</v>
      </c>
      <c r="C106" s="18">
        <v>899</v>
      </c>
      <c r="D106" s="18">
        <v>79</v>
      </c>
      <c r="E106" s="18">
        <v>52</v>
      </c>
      <c r="F106" s="18">
        <v>6</v>
      </c>
      <c r="G106" s="18">
        <v>13</v>
      </c>
      <c r="H106" s="18">
        <f>SUM(Table15[[#This Row],[Column2]:[Column12]])</f>
        <v>2565</v>
      </c>
      <c r="I106" s="18" t="s">
        <v>192</v>
      </c>
      <c r="J106" s="18">
        <v>626</v>
      </c>
      <c r="K106" s="18">
        <v>679</v>
      </c>
      <c r="L106" s="18">
        <v>57</v>
      </c>
      <c r="M106" s="18">
        <f>SUM(Table15[[#This Row],[Column16]:[Column21]])</f>
        <v>1362</v>
      </c>
      <c r="N106" s="19">
        <f>Table15[[#This Row],[Column13]]+Table15[[#This Row],[Column23]]</f>
        <v>3927</v>
      </c>
    </row>
    <row r="107" spans="1:14" x14ac:dyDescent="0.3">
      <c r="A107" s="30" t="s">
        <v>193</v>
      </c>
      <c r="B107" s="18">
        <v>6</v>
      </c>
      <c r="C107" s="18">
        <v>56</v>
      </c>
      <c r="D107" s="18">
        <v>4</v>
      </c>
      <c r="E107" s="18">
        <v>20</v>
      </c>
      <c r="F107" s="18">
        <v>0</v>
      </c>
      <c r="G107" s="18">
        <v>0</v>
      </c>
      <c r="H107" s="18">
        <f>SUM(Table15[[#This Row],[Column2]:[Column12]])</f>
        <v>86</v>
      </c>
      <c r="I107" s="18" t="s">
        <v>193</v>
      </c>
      <c r="J107" s="18">
        <v>35</v>
      </c>
      <c r="K107" s="18">
        <v>52</v>
      </c>
      <c r="L107" s="18">
        <v>0</v>
      </c>
      <c r="M107" s="18">
        <f>SUM(Table15[[#This Row],[Column16]:[Column21]])</f>
        <v>87</v>
      </c>
      <c r="N107" s="19">
        <f>Table15[[#This Row],[Column13]]+Table15[[#This Row],[Column23]]</f>
        <v>173</v>
      </c>
    </row>
    <row r="108" spans="1:14" x14ac:dyDescent="0.3">
      <c r="A108" s="30" t="s">
        <v>219</v>
      </c>
      <c r="B108" s="18">
        <v>0</v>
      </c>
      <c r="C108" s="18">
        <v>35</v>
      </c>
      <c r="D108" s="18">
        <v>0</v>
      </c>
      <c r="E108" s="18">
        <v>22</v>
      </c>
      <c r="F108" s="18">
        <v>0</v>
      </c>
      <c r="G108" s="18">
        <v>5</v>
      </c>
      <c r="H108" s="18">
        <f>SUM(Table15[[#This Row],[Column2]:[Column12]])</f>
        <v>62</v>
      </c>
      <c r="I108" s="18" t="s">
        <v>219</v>
      </c>
      <c r="J108" s="18">
        <v>0</v>
      </c>
      <c r="K108" s="18">
        <v>24</v>
      </c>
      <c r="L108" s="18">
        <v>0</v>
      </c>
      <c r="M108" s="18">
        <f>SUM(Table15[[#This Row],[Column16]:[Column21]])</f>
        <v>24</v>
      </c>
      <c r="N108" s="19">
        <f>Table15[[#This Row],[Column13]]+Table15[[#This Row],[Column23]]</f>
        <v>86</v>
      </c>
    </row>
    <row r="109" spans="1:14" x14ac:dyDescent="0.3">
      <c r="A109" s="30" t="s">
        <v>194</v>
      </c>
      <c r="B109" s="18">
        <v>330</v>
      </c>
      <c r="C109" s="18">
        <v>214</v>
      </c>
      <c r="D109" s="18">
        <v>78</v>
      </c>
      <c r="E109" s="18">
        <v>35</v>
      </c>
      <c r="F109" s="18">
        <v>0</v>
      </c>
      <c r="G109" s="18">
        <v>8</v>
      </c>
      <c r="H109" s="18">
        <f>SUM(Table15[[#This Row],[Column2]:[Column12]])</f>
        <v>665</v>
      </c>
      <c r="I109" s="18" t="s">
        <v>194</v>
      </c>
      <c r="J109" s="18">
        <v>174</v>
      </c>
      <c r="K109" s="18">
        <v>244</v>
      </c>
      <c r="L109" s="18">
        <v>41</v>
      </c>
      <c r="M109" s="18">
        <f>SUM(Table15[[#This Row],[Column16]:[Column21]])</f>
        <v>459</v>
      </c>
      <c r="N109" s="19">
        <f>Table15[[#This Row],[Column13]]+Table15[[#This Row],[Column23]]</f>
        <v>1124</v>
      </c>
    </row>
    <row r="110" spans="1:14" x14ac:dyDescent="0.3">
      <c r="A110" s="30" t="s">
        <v>195</v>
      </c>
      <c r="B110" s="18">
        <v>170</v>
      </c>
      <c r="C110" s="18">
        <v>128</v>
      </c>
      <c r="D110" s="18">
        <v>4</v>
      </c>
      <c r="E110" s="18">
        <v>4</v>
      </c>
      <c r="F110" s="18">
        <v>0</v>
      </c>
      <c r="G110" s="18">
        <v>1</v>
      </c>
      <c r="H110" s="18">
        <f>SUM(Table15[[#This Row],[Column2]:[Column12]])</f>
        <v>307</v>
      </c>
      <c r="I110" s="18" t="s">
        <v>195</v>
      </c>
      <c r="J110" s="18">
        <v>80</v>
      </c>
      <c r="K110" s="18">
        <v>223</v>
      </c>
      <c r="L110" s="18">
        <v>4</v>
      </c>
      <c r="M110" s="18">
        <f>SUM(Table15[[#This Row],[Column16]:[Column21]])</f>
        <v>307</v>
      </c>
      <c r="N110" s="19">
        <f>Table15[[#This Row],[Column13]]+Table15[[#This Row],[Column23]]</f>
        <v>614</v>
      </c>
    </row>
    <row r="111" spans="1:14" x14ac:dyDescent="0.3">
      <c r="A111" s="30" t="s">
        <v>196</v>
      </c>
      <c r="B111" s="18">
        <v>4485</v>
      </c>
      <c r="C111" s="18">
        <v>2375</v>
      </c>
      <c r="D111" s="18">
        <v>134</v>
      </c>
      <c r="E111" s="18">
        <v>0</v>
      </c>
      <c r="F111" s="18">
        <v>63</v>
      </c>
      <c r="G111" s="18">
        <v>17</v>
      </c>
      <c r="H111" s="18">
        <f>SUM(Table15[[#This Row],[Column2]:[Column12]])</f>
        <v>7074</v>
      </c>
      <c r="I111" s="18" t="s">
        <v>196</v>
      </c>
      <c r="J111" s="18">
        <v>2717</v>
      </c>
      <c r="K111" s="18">
        <v>1028</v>
      </c>
      <c r="L111" s="18">
        <v>257</v>
      </c>
      <c r="M111" s="18">
        <f>SUM(Table15[[#This Row],[Column16]:[Column21]])</f>
        <v>4002</v>
      </c>
      <c r="N111" s="19">
        <f>Table15[[#This Row],[Column13]]+Table15[[#This Row],[Column23]]</f>
        <v>11076</v>
      </c>
    </row>
    <row r="112" spans="1:14" x14ac:dyDescent="0.3">
      <c r="A112" s="30" t="s">
        <v>197</v>
      </c>
      <c r="B112" s="18">
        <v>1230</v>
      </c>
      <c r="C112" s="18">
        <v>668</v>
      </c>
      <c r="D112" s="18">
        <v>72</v>
      </c>
      <c r="E112" s="18">
        <v>0</v>
      </c>
      <c r="F112" s="18">
        <v>80</v>
      </c>
      <c r="G112" s="18">
        <v>3</v>
      </c>
      <c r="H112" s="18">
        <f>SUM(Table15[[#This Row],[Column2]:[Column12]])</f>
        <v>2053</v>
      </c>
      <c r="I112" s="18" t="s">
        <v>197</v>
      </c>
      <c r="J112" s="18">
        <v>613</v>
      </c>
      <c r="K112" s="18">
        <v>522</v>
      </c>
      <c r="L112" s="18">
        <v>16</v>
      </c>
      <c r="M112" s="18">
        <f>SUM(Table15[[#This Row],[Column16]:[Column21]])</f>
        <v>1151</v>
      </c>
      <c r="N112" s="19">
        <f>Table15[[#This Row],[Column13]]+Table15[[#This Row],[Column23]]</f>
        <v>3204</v>
      </c>
    </row>
    <row r="113" spans="1:14" x14ac:dyDescent="0.3">
      <c r="A113" s="30" t="s">
        <v>198</v>
      </c>
      <c r="B113" s="18">
        <v>235</v>
      </c>
      <c r="C113" s="18">
        <v>12</v>
      </c>
      <c r="D113" s="18">
        <v>44</v>
      </c>
      <c r="E113" s="18">
        <v>0</v>
      </c>
      <c r="F113" s="18">
        <v>13</v>
      </c>
      <c r="G113" s="18">
        <v>1</v>
      </c>
      <c r="H113" s="18">
        <f>SUM(Table15[[#This Row],[Column2]:[Column12]])</f>
        <v>305</v>
      </c>
      <c r="I113" s="18" t="s">
        <v>198</v>
      </c>
      <c r="J113" s="18">
        <v>374</v>
      </c>
      <c r="K113" s="18">
        <v>33</v>
      </c>
      <c r="L113" s="18">
        <v>39</v>
      </c>
      <c r="M113" s="18">
        <f>SUM(Table15[[#This Row],[Column16]:[Column21]])</f>
        <v>446</v>
      </c>
      <c r="N113" s="19">
        <f>Table15[[#This Row],[Column13]]+Table15[[#This Row],[Column23]]</f>
        <v>751</v>
      </c>
    </row>
    <row r="114" spans="1:14" x14ac:dyDescent="0.3">
      <c r="A114" s="30" t="s">
        <v>199</v>
      </c>
      <c r="B114" s="18">
        <v>2960</v>
      </c>
      <c r="C114" s="18">
        <v>1042</v>
      </c>
      <c r="D114" s="18">
        <v>351</v>
      </c>
      <c r="E114" s="18">
        <v>124</v>
      </c>
      <c r="F114" s="18">
        <v>46</v>
      </c>
      <c r="G114" s="18">
        <v>10</v>
      </c>
      <c r="H114" s="18">
        <f>SUM(Table15[[#This Row],[Column2]:[Column12]])</f>
        <v>4533</v>
      </c>
      <c r="I114" s="18" t="s">
        <v>199</v>
      </c>
      <c r="J114" s="18">
        <v>814</v>
      </c>
      <c r="K114" s="18">
        <v>837</v>
      </c>
      <c r="L114" s="18">
        <v>226</v>
      </c>
      <c r="M114" s="18">
        <f>SUM(Table15[[#This Row],[Column16]:[Column21]])</f>
        <v>1877</v>
      </c>
      <c r="N114" s="19">
        <f>Table15[[#This Row],[Column13]]+Table15[[#This Row],[Column23]]</f>
        <v>6410</v>
      </c>
    </row>
    <row r="115" spans="1:14" x14ac:dyDescent="0.3">
      <c r="A115" s="30" t="s">
        <v>200</v>
      </c>
      <c r="B115" s="18">
        <v>532</v>
      </c>
      <c r="C115" s="18">
        <v>467</v>
      </c>
      <c r="D115" s="18">
        <v>62</v>
      </c>
      <c r="E115" s="18">
        <v>42</v>
      </c>
      <c r="F115" s="18">
        <v>3</v>
      </c>
      <c r="G115" s="18">
        <v>5</v>
      </c>
      <c r="H115" s="18">
        <f>SUM(Table15[[#This Row],[Column2]:[Column12]])</f>
        <v>1111</v>
      </c>
      <c r="I115" s="18" t="s">
        <v>200</v>
      </c>
      <c r="J115" s="18">
        <v>199</v>
      </c>
      <c r="K115" s="18">
        <v>452</v>
      </c>
      <c r="L115" s="18">
        <v>11</v>
      </c>
      <c r="M115" s="18">
        <f>SUM(Table15[[#This Row],[Column16]:[Column21]])</f>
        <v>662</v>
      </c>
      <c r="N115" s="19">
        <f>Table15[[#This Row],[Column13]]+Table15[[#This Row],[Column23]]</f>
        <v>1773</v>
      </c>
    </row>
    <row r="116" spans="1:14" x14ac:dyDescent="0.3">
      <c r="A116" s="30" t="s">
        <v>201</v>
      </c>
      <c r="B116" s="18">
        <v>4786</v>
      </c>
      <c r="C116" s="18">
        <v>3944</v>
      </c>
      <c r="D116" s="18">
        <v>6927</v>
      </c>
      <c r="E116" s="18">
        <v>0</v>
      </c>
      <c r="F116" s="18">
        <v>27</v>
      </c>
      <c r="G116" s="18">
        <v>3</v>
      </c>
      <c r="H116" s="18">
        <f>SUM(Table15[[#This Row],[Column2]:[Column12]])</f>
        <v>15687</v>
      </c>
      <c r="I116" s="18" t="s">
        <v>201</v>
      </c>
      <c r="J116" s="18">
        <v>3875</v>
      </c>
      <c r="K116" s="18">
        <v>2019</v>
      </c>
      <c r="L116" s="18">
        <v>6743</v>
      </c>
      <c r="M116" s="18">
        <f>SUM(Table15[[#This Row],[Column16]:[Column21]])</f>
        <v>12637</v>
      </c>
      <c r="N116" s="19">
        <f>Table15[[#This Row],[Column13]]+Table15[[#This Row],[Column23]]</f>
        <v>28324</v>
      </c>
    </row>
    <row r="117" spans="1:14" x14ac:dyDescent="0.3">
      <c r="A117" s="30" t="s">
        <v>220</v>
      </c>
      <c r="B117" s="18">
        <v>403</v>
      </c>
      <c r="C117" s="18">
        <v>759</v>
      </c>
      <c r="D117" s="18">
        <v>319</v>
      </c>
      <c r="E117" s="18">
        <v>0</v>
      </c>
      <c r="F117" s="18">
        <v>0</v>
      </c>
      <c r="G117" s="18">
        <v>0</v>
      </c>
      <c r="H117" s="18">
        <f>SUM(Table15[[#This Row],[Column2]:[Column12]])</f>
        <v>1481</v>
      </c>
      <c r="I117" s="18" t="s">
        <v>220</v>
      </c>
      <c r="J117" s="18">
        <v>449</v>
      </c>
      <c r="K117" s="18">
        <v>747</v>
      </c>
      <c r="L117" s="18">
        <v>34</v>
      </c>
      <c r="M117" s="18">
        <f>SUM(Table15[[#This Row],[Column16]:[Column21]])</f>
        <v>1230</v>
      </c>
      <c r="N117" s="19">
        <f>Table15[[#This Row],[Column13]]+Table15[[#This Row],[Column23]]</f>
        <v>2711</v>
      </c>
    </row>
    <row r="118" spans="1:14" x14ac:dyDescent="0.3">
      <c r="A118" s="30" t="s">
        <v>221</v>
      </c>
      <c r="B118" s="18">
        <v>722</v>
      </c>
      <c r="C118" s="18">
        <v>706</v>
      </c>
      <c r="D118" s="18">
        <v>311</v>
      </c>
      <c r="E118" s="18">
        <v>4</v>
      </c>
      <c r="F118" s="18">
        <v>25</v>
      </c>
      <c r="G118" s="18">
        <v>0</v>
      </c>
      <c r="H118" s="18">
        <f>SUM(Table15[[#This Row],[Column2]:[Column12]])</f>
        <v>1768</v>
      </c>
      <c r="I118" s="18" t="s">
        <v>221</v>
      </c>
      <c r="J118" s="18">
        <v>141</v>
      </c>
      <c r="K118" s="18">
        <v>113</v>
      </c>
      <c r="L118" s="18">
        <v>512</v>
      </c>
      <c r="M118" s="18">
        <f>SUM(Table15[[#This Row],[Column16]:[Column21]])</f>
        <v>766</v>
      </c>
      <c r="N118" s="19">
        <f>Table15[[#This Row],[Column13]]+Table15[[#This Row],[Column23]]</f>
        <v>2534</v>
      </c>
    </row>
    <row r="119" spans="1:14" x14ac:dyDescent="0.3">
      <c r="A119" s="30" t="s">
        <v>222</v>
      </c>
      <c r="B119" s="18">
        <v>0</v>
      </c>
      <c r="C119" s="18">
        <v>45</v>
      </c>
      <c r="D119" s="18">
        <v>1823</v>
      </c>
      <c r="E119" s="18">
        <v>0</v>
      </c>
      <c r="F119" s="18">
        <v>0</v>
      </c>
      <c r="G119" s="18">
        <v>0</v>
      </c>
      <c r="H119" s="18">
        <f>SUM(Table15[[#This Row],[Column2]:[Column12]])</f>
        <v>1868</v>
      </c>
      <c r="I119" s="18" t="s">
        <v>222</v>
      </c>
      <c r="J119" s="18">
        <v>16</v>
      </c>
      <c r="K119" s="18">
        <v>65</v>
      </c>
      <c r="L119" s="18">
        <v>1922</v>
      </c>
      <c r="M119" s="18">
        <f>SUM(Table15[[#This Row],[Column16]:[Column21]])</f>
        <v>2003</v>
      </c>
      <c r="N119" s="19">
        <f>Table15[[#This Row],[Column13]]+Table15[[#This Row],[Column23]]</f>
        <v>3871</v>
      </c>
    </row>
    <row r="120" spans="1:14" x14ac:dyDescent="0.3">
      <c r="A120" s="25" t="s">
        <v>105</v>
      </c>
      <c r="B120" s="23">
        <f t="shared" ref="B120:H120" si="2">SUBTOTAL(109,B66:B119)</f>
        <v>84461</v>
      </c>
      <c r="C120" s="23">
        <f t="shared" si="2"/>
        <v>33409</v>
      </c>
      <c r="D120" s="23">
        <f t="shared" si="2"/>
        <v>18166</v>
      </c>
      <c r="E120" s="23">
        <f t="shared" si="2"/>
        <v>858</v>
      </c>
      <c r="F120" s="23">
        <f t="shared" si="2"/>
        <v>1539</v>
      </c>
      <c r="G120" s="23">
        <f t="shared" si="2"/>
        <v>328</v>
      </c>
      <c r="H120" s="23">
        <f t="shared" si="2"/>
        <v>138761</v>
      </c>
      <c r="I120" s="23" t="s">
        <v>105</v>
      </c>
      <c r="J120" s="23">
        <f>SUBTOTAL(109,J66:J119)</f>
        <v>43344</v>
      </c>
      <c r="K120" s="23">
        <f>SUBTOTAL(109,K66:K119)</f>
        <v>28743</v>
      </c>
      <c r="L120" s="23">
        <f>SUBTOTAL(109,L66:L119)</f>
        <v>17123</v>
      </c>
      <c r="M120" s="18">
        <f>SUM(Table15[[#This Row],[Column16]:[Column21]])</f>
        <v>89210</v>
      </c>
      <c r="N120" s="19">
        <f>Table15[[#This Row],[Column13]]+Table15[[#This Row],[Column23]]</f>
        <v>227971</v>
      </c>
    </row>
    <row r="122" spans="1:14" x14ac:dyDescent="0.3">
      <c r="A122" t="s">
        <v>223</v>
      </c>
    </row>
    <row r="123" spans="1:14" x14ac:dyDescent="0.3">
      <c r="A123" t="s">
        <v>224</v>
      </c>
    </row>
    <row r="124" spans="1:14" x14ac:dyDescent="0.3">
      <c r="A124" t="s">
        <v>225</v>
      </c>
    </row>
  </sheetData>
  <mergeCells count="5">
    <mergeCell ref="A59:Q60"/>
    <mergeCell ref="A61:H61"/>
    <mergeCell ref="I61:Q61"/>
    <mergeCell ref="A1:L1"/>
    <mergeCell ref="A2:L2"/>
  </mergeCell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"/>
  <sheetViews>
    <sheetView zoomScale="60" zoomScaleNormal="60" workbookViewId="0">
      <selection activeCell="A50" sqref="A50:XFD50"/>
    </sheetView>
  </sheetViews>
  <sheetFormatPr defaultRowHeight="14.4" x14ac:dyDescent="0.3"/>
  <cols>
    <col min="1" max="1" width="18.44140625" customWidth="1"/>
    <col min="2" max="2" width="12" customWidth="1"/>
    <col min="3" max="3" width="14.44140625" customWidth="1"/>
    <col min="4" max="4" width="29.6640625" customWidth="1"/>
    <col min="5" max="5" width="28.5546875" customWidth="1"/>
    <col min="6" max="6" width="14.6640625" customWidth="1"/>
    <col min="7" max="7" width="19.44140625" customWidth="1"/>
    <col min="8" max="8" width="13.44140625" customWidth="1"/>
    <col min="9" max="9" width="14.88671875" customWidth="1"/>
    <col min="10" max="10" width="30.6640625" customWidth="1"/>
    <col min="11" max="11" width="12.6640625" customWidth="1"/>
    <col min="12" max="12" width="22.33203125" customWidth="1"/>
    <col min="13" max="19" width="12.6640625" customWidth="1"/>
  </cols>
  <sheetData>
    <row r="1" spans="1:12" ht="28.2" x14ac:dyDescent="0.5">
      <c r="A1" s="72" t="s">
        <v>226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2" x14ac:dyDescent="0.3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 x14ac:dyDescent="0.3">
      <c r="A3" s="18" t="s">
        <v>149</v>
      </c>
      <c r="B3" s="18"/>
      <c r="C3" s="18"/>
      <c r="D3" s="18"/>
      <c r="E3" s="18"/>
      <c r="F3" s="18"/>
      <c r="G3" s="18" t="s">
        <v>150</v>
      </c>
      <c r="H3" s="18"/>
      <c r="I3" s="18"/>
      <c r="J3" s="18"/>
      <c r="K3" s="18"/>
      <c r="L3" s="18"/>
    </row>
    <row r="4" spans="1:12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3">
      <c r="A5" s="20" t="s">
        <v>2</v>
      </c>
      <c r="B5" s="21" t="s">
        <v>107</v>
      </c>
      <c r="C5" s="21" t="s">
        <v>108</v>
      </c>
      <c r="D5" s="21" t="s">
        <v>5</v>
      </c>
      <c r="E5" s="21" t="s">
        <v>6</v>
      </c>
      <c r="F5" s="21" t="s">
        <v>7</v>
      </c>
      <c r="G5" s="21" t="s">
        <v>227</v>
      </c>
      <c r="H5" s="21" t="s">
        <v>8</v>
      </c>
      <c r="I5" s="21" t="s">
        <v>228</v>
      </c>
      <c r="J5" s="21" t="s">
        <v>229</v>
      </c>
      <c r="K5" s="21" t="s">
        <v>9</v>
      </c>
      <c r="L5" s="22" t="s">
        <v>90</v>
      </c>
    </row>
    <row r="6" spans="1:12" x14ac:dyDescent="0.3">
      <c r="A6" s="27" t="s">
        <v>230</v>
      </c>
      <c r="B6" s="18">
        <v>19</v>
      </c>
      <c r="C6" s="18">
        <v>4</v>
      </c>
      <c r="D6" s="18">
        <v>3</v>
      </c>
      <c r="E6" s="18">
        <v>0</v>
      </c>
      <c r="F6" s="18">
        <f>SUM(Table16[[#This Row],[Students*]:[Hubert H. Humphrey Fellows]])</f>
        <v>26</v>
      </c>
      <c r="G6" s="26" t="s">
        <v>230</v>
      </c>
      <c r="H6" s="18">
        <v>2</v>
      </c>
      <c r="I6" s="18">
        <v>1</v>
      </c>
      <c r="J6" s="18">
        <v>0</v>
      </c>
      <c r="K6" s="18">
        <f>SUM(Table16[[#This Row],[Students]:[Teacher Exchange or Seminars3]])</f>
        <v>3</v>
      </c>
      <c r="L6" s="19">
        <f>Table16[[#This Row],[Total Foreign]]+Table16[[#This Row],[Total U.S. ]]</f>
        <v>29</v>
      </c>
    </row>
    <row r="7" spans="1:12" x14ac:dyDescent="0.3">
      <c r="A7" s="27" t="s">
        <v>231</v>
      </c>
      <c r="B7" s="18">
        <v>23</v>
      </c>
      <c r="C7" s="18">
        <v>0</v>
      </c>
      <c r="D7" s="18">
        <v>0</v>
      </c>
      <c r="E7" s="18">
        <v>1</v>
      </c>
      <c r="F7" s="18">
        <f>SUM(Table16[[#This Row],[Students*]:[Hubert H. Humphrey Fellows]])</f>
        <v>24</v>
      </c>
      <c r="G7" s="26" t="s">
        <v>231</v>
      </c>
      <c r="H7" s="18">
        <v>2</v>
      </c>
      <c r="I7" s="18">
        <v>2</v>
      </c>
      <c r="J7" s="18">
        <v>0</v>
      </c>
      <c r="K7" s="18">
        <f>SUM(Table16[[#This Row],[Students]:[Teacher Exchange or Seminars3]])</f>
        <v>4</v>
      </c>
      <c r="L7" s="19">
        <f>Table16[[#This Row],[Total Foreign]]+Table16[[#This Row],[Total U.S. ]]</f>
        <v>28</v>
      </c>
    </row>
    <row r="8" spans="1:12" x14ac:dyDescent="0.3">
      <c r="A8" s="27" t="s">
        <v>232</v>
      </c>
      <c r="B8" s="18">
        <v>111</v>
      </c>
      <c r="C8" s="18">
        <v>17</v>
      </c>
      <c r="D8" s="18">
        <v>3</v>
      </c>
      <c r="E8" s="18">
        <v>3</v>
      </c>
      <c r="F8" s="18">
        <f>SUM(Table16[[#This Row],[Students*]:[Hubert H. Humphrey Fellows]])</f>
        <v>134</v>
      </c>
      <c r="G8" s="26" t="s">
        <v>232</v>
      </c>
      <c r="H8" s="18">
        <v>0</v>
      </c>
      <c r="I8" s="18">
        <v>1</v>
      </c>
      <c r="J8" s="18">
        <v>0</v>
      </c>
      <c r="K8" s="18">
        <f>SUM(Table16[[#This Row],[Students]:[Teacher Exchange or Seminars3]])</f>
        <v>1</v>
      </c>
      <c r="L8" s="19">
        <f>Table16[[#This Row],[Total Foreign]]+Table16[[#This Row],[Total U.S. ]]</f>
        <v>135</v>
      </c>
    </row>
    <row r="9" spans="1:12" x14ac:dyDescent="0.3">
      <c r="A9" s="27" t="s">
        <v>233</v>
      </c>
      <c r="B9" s="18">
        <v>0</v>
      </c>
      <c r="C9" s="18">
        <v>0</v>
      </c>
      <c r="D9" s="18">
        <v>0</v>
      </c>
      <c r="E9" s="18">
        <v>3</v>
      </c>
      <c r="F9" s="18">
        <f>SUM(Table16[[#This Row],[Students*]:[Hubert H. Humphrey Fellows]])</f>
        <v>3</v>
      </c>
      <c r="G9" s="26" t="s">
        <v>233</v>
      </c>
      <c r="H9" s="18">
        <v>0</v>
      </c>
      <c r="I9" s="18">
        <v>0</v>
      </c>
      <c r="J9" s="18">
        <v>0</v>
      </c>
      <c r="K9" s="18">
        <f>SUM(Table16[[#This Row],[Students]:[Teacher Exchange or Seminars3]])</f>
        <v>0</v>
      </c>
      <c r="L9" s="19">
        <f>Table16[[#This Row],[Total Foreign]]+Table16[[#This Row],[Total U.S. ]]</f>
        <v>3</v>
      </c>
    </row>
    <row r="10" spans="1:12" x14ac:dyDescent="0.3">
      <c r="A10" s="27" t="s">
        <v>234</v>
      </c>
      <c r="B10" s="18">
        <v>29</v>
      </c>
      <c r="C10" s="18">
        <v>23</v>
      </c>
      <c r="D10" s="18">
        <v>0</v>
      </c>
      <c r="E10" s="18">
        <v>1</v>
      </c>
      <c r="F10" s="18">
        <f>SUM(Table16[[#This Row],[Students*]:[Hubert H. Humphrey Fellows]])</f>
        <v>53</v>
      </c>
      <c r="G10" s="26" t="s">
        <v>234</v>
      </c>
      <c r="H10" s="18">
        <v>0</v>
      </c>
      <c r="I10" s="18">
        <v>0</v>
      </c>
      <c r="J10" s="18">
        <v>0</v>
      </c>
      <c r="K10" s="18">
        <f>SUM(Table16[[#This Row],[Students]:[Teacher Exchange or Seminars3]])</f>
        <v>0</v>
      </c>
      <c r="L10" s="19">
        <f>Table16[[#This Row],[Total Foreign]]+Table16[[#This Row],[Total U.S. ]]</f>
        <v>53</v>
      </c>
    </row>
    <row r="11" spans="1:12" x14ac:dyDescent="0.3">
      <c r="A11" s="27" t="s">
        <v>235</v>
      </c>
      <c r="B11" s="18">
        <v>21</v>
      </c>
      <c r="C11" s="18">
        <v>16</v>
      </c>
      <c r="D11" s="18">
        <v>2</v>
      </c>
      <c r="E11" s="18">
        <v>2</v>
      </c>
      <c r="F11" s="18">
        <f>SUM(Table16[[#This Row],[Students*]:[Hubert H. Humphrey Fellows]])</f>
        <v>41</v>
      </c>
      <c r="G11" s="26" t="s">
        <v>235</v>
      </c>
      <c r="H11" s="18">
        <v>12</v>
      </c>
      <c r="I11" s="18">
        <v>12</v>
      </c>
      <c r="J11" s="18">
        <v>0</v>
      </c>
      <c r="K11" s="18">
        <f>SUM(Table16[[#This Row],[Students]:[Teacher Exchange or Seminars3]])</f>
        <v>24</v>
      </c>
      <c r="L11" s="19">
        <f>Table16[[#This Row],[Total Foreign]]+Table16[[#This Row],[Total U.S. ]]</f>
        <v>65</v>
      </c>
    </row>
    <row r="12" spans="1:12" x14ac:dyDescent="0.3">
      <c r="A12" s="27" t="s">
        <v>236</v>
      </c>
      <c r="B12" s="18">
        <v>22</v>
      </c>
      <c r="C12" s="18">
        <v>8</v>
      </c>
      <c r="D12" s="18">
        <v>4</v>
      </c>
      <c r="E12" s="18">
        <v>1</v>
      </c>
      <c r="F12" s="18">
        <f>SUM(Table16[[#This Row],[Students*]:[Hubert H. Humphrey Fellows]])</f>
        <v>35</v>
      </c>
      <c r="G12" s="26" t="s">
        <v>236</v>
      </c>
      <c r="H12" s="18">
        <v>19</v>
      </c>
      <c r="I12" s="18">
        <v>9</v>
      </c>
      <c r="J12" s="18">
        <v>0</v>
      </c>
      <c r="K12" s="18">
        <f>SUM(Table16[[#This Row],[Students]:[Teacher Exchange or Seminars3]])</f>
        <v>28</v>
      </c>
      <c r="L12" s="19">
        <f>Table16[[#This Row],[Total Foreign]]+Table16[[#This Row],[Total U.S. ]]</f>
        <v>63</v>
      </c>
    </row>
    <row r="13" spans="1:12" x14ac:dyDescent="0.3">
      <c r="A13" s="27" t="s">
        <v>237</v>
      </c>
      <c r="B13" s="18">
        <v>1</v>
      </c>
      <c r="C13" s="18">
        <v>0</v>
      </c>
      <c r="D13" s="18">
        <v>0</v>
      </c>
      <c r="E13" s="18">
        <v>0</v>
      </c>
      <c r="F13" s="18">
        <f>SUM(Table16[[#This Row],[Students*]:[Hubert H. Humphrey Fellows]])</f>
        <v>1</v>
      </c>
      <c r="G13" s="26" t="s">
        <v>237</v>
      </c>
      <c r="H13" s="18">
        <v>1</v>
      </c>
      <c r="I13" s="18">
        <v>1</v>
      </c>
      <c r="J13" s="18">
        <v>0</v>
      </c>
      <c r="K13" s="18">
        <f>SUM(Table16[[#This Row],[Students]:[Teacher Exchange or Seminars3]])</f>
        <v>2</v>
      </c>
      <c r="L13" s="19">
        <f>Table16[[#This Row],[Total Foreign]]+Table16[[#This Row],[Total U.S. ]]</f>
        <v>3</v>
      </c>
    </row>
    <row r="14" spans="1:12" x14ac:dyDescent="0.3">
      <c r="A14" s="27" t="s">
        <v>238</v>
      </c>
      <c r="B14" s="18">
        <v>30</v>
      </c>
      <c r="C14" s="18">
        <v>4</v>
      </c>
      <c r="D14" s="18">
        <v>0</v>
      </c>
      <c r="E14" s="18">
        <v>1</v>
      </c>
      <c r="F14" s="18">
        <f>SUM(Table16[[#This Row],[Students*]:[Hubert H. Humphrey Fellows]])</f>
        <v>35</v>
      </c>
      <c r="G14" s="26" t="s">
        <v>238</v>
      </c>
      <c r="H14" s="18">
        <v>0</v>
      </c>
      <c r="I14" s="18">
        <v>0</v>
      </c>
      <c r="J14" s="18">
        <v>1</v>
      </c>
      <c r="K14" s="18">
        <f>SUM(Table16[[#This Row],[Students]:[Teacher Exchange or Seminars3]])</f>
        <v>1</v>
      </c>
      <c r="L14" s="19">
        <f>Table16[[#This Row],[Total Foreign]]+Table16[[#This Row],[Total U.S. ]]</f>
        <v>36</v>
      </c>
    </row>
    <row r="15" spans="1:12" x14ac:dyDescent="0.3">
      <c r="A15" s="27" t="s">
        <v>239</v>
      </c>
      <c r="B15" s="18">
        <v>1</v>
      </c>
      <c r="C15" s="18">
        <v>0</v>
      </c>
      <c r="D15" s="18">
        <v>0</v>
      </c>
      <c r="E15" s="18">
        <v>2</v>
      </c>
      <c r="F15" s="18">
        <f>SUM(Table16[[#This Row],[Students*]:[Hubert H. Humphrey Fellows]])</f>
        <v>3</v>
      </c>
      <c r="G15" s="26" t="s">
        <v>239</v>
      </c>
      <c r="H15" s="18">
        <v>0</v>
      </c>
      <c r="I15" s="18">
        <v>0</v>
      </c>
      <c r="J15" s="18">
        <v>0</v>
      </c>
      <c r="K15" s="18">
        <f>SUM(Table16[[#This Row],[Students]:[Teacher Exchange or Seminars3]])</f>
        <v>0</v>
      </c>
      <c r="L15" s="19">
        <f>Table16[[#This Row],[Total Foreign]]+Table16[[#This Row],[Total U.S. ]]</f>
        <v>3</v>
      </c>
    </row>
    <row r="16" spans="1:12" x14ac:dyDescent="0.3">
      <c r="A16" s="27" t="s">
        <v>240</v>
      </c>
      <c r="B16" s="18">
        <v>53</v>
      </c>
      <c r="C16" s="18">
        <v>9</v>
      </c>
      <c r="D16" s="18">
        <v>4</v>
      </c>
      <c r="E16" s="18">
        <v>2</v>
      </c>
      <c r="F16" s="18">
        <f>SUM(Table16[[#This Row],[Students*]:[Hubert H. Humphrey Fellows]])</f>
        <v>68</v>
      </c>
      <c r="G16" s="26" t="s">
        <v>240</v>
      </c>
      <c r="H16" s="18">
        <v>19</v>
      </c>
      <c r="I16" s="18">
        <v>6</v>
      </c>
      <c r="J16" s="18">
        <v>13</v>
      </c>
      <c r="K16" s="18">
        <f>SUM(Table16[[#This Row],[Students]:[Teacher Exchange or Seminars3]])</f>
        <v>38</v>
      </c>
      <c r="L16" s="19">
        <f>Table16[[#This Row],[Total Foreign]]+Table16[[#This Row],[Total U.S. ]]</f>
        <v>106</v>
      </c>
    </row>
    <row r="17" spans="1:13" x14ac:dyDescent="0.3">
      <c r="A17" s="27" t="s">
        <v>241</v>
      </c>
      <c r="B17" s="18">
        <v>0</v>
      </c>
      <c r="C17" s="18">
        <v>0</v>
      </c>
      <c r="D17" s="18">
        <v>0</v>
      </c>
      <c r="E17" s="18">
        <v>0</v>
      </c>
      <c r="F17" s="18">
        <f>SUM(Table16[[#This Row],[Students*]:[Hubert H. Humphrey Fellows]])</f>
        <v>0</v>
      </c>
      <c r="G17" s="26" t="s">
        <v>241</v>
      </c>
      <c r="H17" s="18">
        <v>0</v>
      </c>
      <c r="I17" s="18">
        <v>0</v>
      </c>
      <c r="J17" s="18">
        <v>0</v>
      </c>
      <c r="K17" s="18">
        <f>SUM(Table16[[#This Row],[Students]:[Teacher Exchange or Seminars3]])</f>
        <v>0</v>
      </c>
      <c r="L17" s="19">
        <f>Table16[[#This Row],[Total Foreign]]+Table16[[#This Row],[Total U.S. ]]</f>
        <v>0</v>
      </c>
    </row>
    <row r="18" spans="1:13" x14ac:dyDescent="0.3">
      <c r="A18" s="27" t="s">
        <v>242</v>
      </c>
      <c r="B18" s="18">
        <v>0</v>
      </c>
      <c r="C18" s="18">
        <v>0</v>
      </c>
      <c r="D18" s="18">
        <v>0</v>
      </c>
      <c r="E18" s="18">
        <v>0</v>
      </c>
      <c r="F18" s="18">
        <f>SUM(Table16[[#This Row],[Students*]:[Hubert H. Humphrey Fellows]])</f>
        <v>0</v>
      </c>
      <c r="G18" s="26" t="s">
        <v>242</v>
      </c>
      <c r="H18" s="18">
        <v>0</v>
      </c>
      <c r="I18" s="18">
        <v>0</v>
      </c>
      <c r="J18" s="18">
        <v>0</v>
      </c>
      <c r="K18" s="18">
        <f>SUM(Table16[[#This Row],[Students]:[Teacher Exchange or Seminars3]])</f>
        <v>0</v>
      </c>
      <c r="L18" s="19">
        <f>Table16[[#This Row],[Total Foreign]]+Table16[[#This Row],[Total U.S. ]]</f>
        <v>0</v>
      </c>
    </row>
    <row r="19" spans="1:13" x14ac:dyDescent="0.3">
      <c r="A19" s="27" t="s">
        <v>243</v>
      </c>
      <c r="B19" s="18">
        <v>2</v>
      </c>
      <c r="C19" s="18">
        <v>5</v>
      </c>
      <c r="D19" s="18">
        <v>0</v>
      </c>
      <c r="E19" s="18">
        <v>1</v>
      </c>
      <c r="F19" s="18">
        <f>SUM(Table16[[#This Row],[Students*]:[Hubert H. Humphrey Fellows]])</f>
        <v>8</v>
      </c>
      <c r="G19" s="26" t="s">
        <v>243</v>
      </c>
      <c r="H19" s="18">
        <v>0</v>
      </c>
      <c r="I19" s="18">
        <v>0</v>
      </c>
      <c r="J19" s="18">
        <v>0</v>
      </c>
      <c r="K19" s="18">
        <f>SUM(Table16[[#This Row],[Students]:[Teacher Exchange or Seminars3]])</f>
        <v>0</v>
      </c>
      <c r="L19" s="19">
        <f>Table16[[#This Row],[Total Foreign]]+Table16[[#This Row],[Total U.S. ]]</f>
        <v>8</v>
      </c>
    </row>
    <row r="20" spans="1:13" x14ac:dyDescent="0.3">
      <c r="A20" s="27" t="s">
        <v>244</v>
      </c>
      <c r="B20" s="18">
        <v>0</v>
      </c>
      <c r="C20" s="18">
        <v>0</v>
      </c>
      <c r="D20" s="18">
        <v>0</v>
      </c>
      <c r="E20" s="18">
        <v>0</v>
      </c>
      <c r="F20" s="18">
        <f>SUM(Table16[[#This Row],[Students*]:[Hubert H. Humphrey Fellows]])</f>
        <v>0</v>
      </c>
      <c r="G20" s="26" t="s">
        <v>244</v>
      </c>
      <c r="H20" s="18">
        <v>0</v>
      </c>
      <c r="I20" s="18">
        <v>0</v>
      </c>
      <c r="J20" s="18">
        <v>0</v>
      </c>
      <c r="K20" s="18">
        <f>SUM(Table16[[#This Row],[Students]:[Teacher Exchange or Seminars3]])</f>
        <v>0</v>
      </c>
      <c r="L20" s="19">
        <f>Table16[[#This Row],[Total Foreign]]+Table16[[#This Row],[Total U.S. ]]</f>
        <v>0</v>
      </c>
    </row>
    <row r="21" spans="1:13" x14ac:dyDescent="0.3">
      <c r="A21" s="27" t="s">
        <v>245</v>
      </c>
      <c r="B21" s="18">
        <v>35</v>
      </c>
      <c r="C21" s="18">
        <v>4</v>
      </c>
      <c r="D21" s="18">
        <v>3</v>
      </c>
      <c r="E21" s="18">
        <v>1</v>
      </c>
      <c r="F21" s="18">
        <f>SUM(Table16[[#This Row],[Students*]:[Hubert H. Humphrey Fellows]])</f>
        <v>43</v>
      </c>
      <c r="G21" s="26" t="s">
        <v>245</v>
      </c>
      <c r="H21" s="18">
        <v>0</v>
      </c>
      <c r="I21" s="18">
        <v>2</v>
      </c>
      <c r="J21" s="18">
        <v>0</v>
      </c>
      <c r="K21" s="18">
        <f>SUM(Table16[[#This Row],[Students]:[Teacher Exchange or Seminars3]])</f>
        <v>2</v>
      </c>
      <c r="L21" s="19">
        <f>Table16[[#This Row],[Total Foreign]]+Table16[[#This Row],[Total U.S. ]]</f>
        <v>45</v>
      </c>
    </row>
    <row r="22" spans="1:13" x14ac:dyDescent="0.3">
      <c r="A22" s="27" t="s">
        <v>246</v>
      </c>
      <c r="B22" s="18">
        <v>4</v>
      </c>
      <c r="C22" s="18">
        <v>0</v>
      </c>
      <c r="D22" s="18">
        <v>0</v>
      </c>
      <c r="E22" s="18">
        <v>0</v>
      </c>
      <c r="F22" s="18">
        <f>SUM(Table16[[#This Row],[Students*]:[Hubert H. Humphrey Fellows]])</f>
        <v>4</v>
      </c>
      <c r="G22" s="26" t="s">
        <v>246</v>
      </c>
      <c r="H22" s="18">
        <v>2</v>
      </c>
      <c r="I22" s="18">
        <v>3</v>
      </c>
      <c r="J22" s="18">
        <v>0</v>
      </c>
      <c r="K22" s="18">
        <f>SUM(Table16[[#This Row],[Students]:[Teacher Exchange or Seminars3]])</f>
        <v>5</v>
      </c>
      <c r="L22" s="19">
        <f>Table16[[#This Row],[Total Foreign]]+Table16[[#This Row],[Total U.S. ]]</f>
        <v>9</v>
      </c>
    </row>
    <row r="23" spans="1:13" x14ac:dyDescent="0.3">
      <c r="A23" s="27" t="s">
        <v>247</v>
      </c>
      <c r="B23" s="18">
        <v>31</v>
      </c>
      <c r="C23" s="18">
        <v>4</v>
      </c>
      <c r="D23" s="18">
        <v>1</v>
      </c>
      <c r="E23" s="18">
        <v>2</v>
      </c>
      <c r="F23" s="18">
        <f>SUM(Table16[[#This Row],[Students*]:[Hubert H. Humphrey Fellows]])</f>
        <v>38</v>
      </c>
      <c r="G23" s="26" t="s">
        <v>247</v>
      </c>
      <c r="H23" s="18">
        <v>2</v>
      </c>
      <c r="I23" s="18">
        <v>4</v>
      </c>
      <c r="J23" s="18">
        <v>1</v>
      </c>
      <c r="K23" s="18">
        <f>SUM(Table16[[#This Row],[Students]:[Teacher Exchange or Seminars3]])</f>
        <v>7</v>
      </c>
      <c r="L23" s="19">
        <f>Table16[[#This Row],[Total Foreign]]+Table16[[#This Row],[Total U.S. ]]</f>
        <v>45</v>
      </c>
    </row>
    <row r="24" spans="1:13" x14ac:dyDescent="0.3">
      <c r="A24" s="27" t="s">
        <v>248</v>
      </c>
      <c r="B24" s="18">
        <v>1</v>
      </c>
      <c r="C24" s="18">
        <v>0</v>
      </c>
      <c r="D24" s="18">
        <v>0</v>
      </c>
      <c r="E24" s="18">
        <v>1</v>
      </c>
      <c r="F24" s="18">
        <f>SUM(Table16[[#This Row],[Students*]:[Hubert H. Humphrey Fellows]])</f>
        <v>2</v>
      </c>
      <c r="G24" s="26" t="s">
        <v>248</v>
      </c>
      <c r="H24" s="18">
        <v>0</v>
      </c>
      <c r="I24" s="18">
        <v>0</v>
      </c>
      <c r="J24" s="18">
        <v>0</v>
      </c>
      <c r="K24" s="18">
        <f>SUM(Table16[[#This Row],[Students]:[Teacher Exchange or Seminars3]])</f>
        <v>0</v>
      </c>
      <c r="L24" s="19">
        <f>Table16[[#This Row],[Total Foreign]]+Table16[[#This Row],[Total U.S. ]]</f>
        <v>2</v>
      </c>
    </row>
    <row r="25" spans="1:13" x14ac:dyDescent="0.3">
      <c r="A25" s="27" t="s">
        <v>55</v>
      </c>
      <c r="B25" s="18">
        <v>0</v>
      </c>
      <c r="C25" s="18">
        <v>0</v>
      </c>
      <c r="D25" s="18">
        <v>0</v>
      </c>
      <c r="E25" s="18">
        <v>0</v>
      </c>
      <c r="F25" s="18">
        <f>SUM(Table16[[#This Row],[Students*]:[Hubert H. Humphrey Fellows]])</f>
        <v>0</v>
      </c>
      <c r="G25" s="26" t="s">
        <v>55</v>
      </c>
      <c r="H25" s="18">
        <v>0</v>
      </c>
      <c r="I25" s="18">
        <v>0</v>
      </c>
      <c r="J25" s="18">
        <v>0</v>
      </c>
      <c r="K25" s="18">
        <f>SUM(Table16[[#This Row],[Students]:[Teacher Exchange or Seminars3]])</f>
        <v>0</v>
      </c>
      <c r="L25" s="19">
        <f>Table16[[#This Row],[Total Foreign]]+Table16[[#This Row],[Total U.S. ]]</f>
        <v>0</v>
      </c>
    </row>
    <row r="26" spans="1:13" x14ac:dyDescent="0.3">
      <c r="A26" s="28" t="s">
        <v>105</v>
      </c>
      <c r="B26" s="23">
        <f>SUBTOTAL(109,B6:B25)</f>
        <v>383</v>
      </c>
      <c r="C26" s="23">
        <f>SUBTOTAL(109,C6:C25)</f>
        <v>94</v>
      </c>
      <c r="D26" s="23">
        <f>SUBTOTAL(109,D6:D25)</f>
        <v>20</v>
      </c>
      <c r="E26" s="23">
        <f>SUBTOTAL(109,E6:E25)</f>
        <v>21</v>
      </c>
      <c r="F26" s="18">
        <f>SUM(Table16[[#This Row],[Students*]:[Hubert H. Humphrey Fellows]])</f>
        <v>518</v>
      </c>
      <c r="G26" s="29" t="s">
        <v>105</v>
      </c>
      <c r="H26" s="23">
        <f>SUBTOTAL(109,H6:H25)</f>
        <v>59</v>
      </c>
      <c r="I26" s="23">
        <f>SUBTOTAL(109,I6:I25)</f>
        <v>41</v>
      </c>
      <c r="J26" s="23">
        <f>SUBTOTAL(109,J6:J25)</f>
        <v>15</v>
      </c>
      <c r="K26" s="18">
        <f>SUM(Table16[[#This Row],[Students]:[Teacher Exchange or Seminars3]])</f>
        <v>115</v>
      </c>
      <c r="L26" s="19">
        <f>Table16[[#This Row],[Total Foreign]]+Table16[[#This Row],[Total U.S. ]]</f>
        <v>633</v>
      </c>
    </row>
    <row r="29" spans="1:13" ht="37.5" customHeight="1" x14ac:dyDescent="0.5">
      <c r="A29" s="59" t="s">
        <v>249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9"/>
    </row>
    <row r="30" spans="1:13" x14ac:dyDescent="0.3">
      <c r="A30" s="69" t="s">
        <v>1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1"/>
    </row>
    <row r="31" spans="1:13" x14ac:dyDescent="0.3">
      <c r="A31" s="18" t="s">
        <v>250</v>
      </c>
      <c r="B31" s="18"/>
      <c r="C31" s="18"/>
      <c r="D31" s="18"/>
      <c r="E31" s="18"/>
      <c r="F31" s="18"/>
      <c r="G31" s="18"/>
      <c r="H31" s="18"/>
      <c r="I31" s="18"/>
      <c r="J31" s="18"/>
      <c r="K31" s="18" t="s">
        <v>251</v>
      </c>
      <c r="L31" s="18"/>
      <c r="M31" s="18"/>
    </row>
    <row r="32" spans="1:13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1:18" x14ac:dyDescent="0.3">
      <c r="A33" s="20" t="s">
        <v>11</v>
      </c>
      <c r="B33" s="21" t="s">
        <v>12</v>
      </c>
      <c r="C33" s="21" t="s">
        <v>95</v>
      </c>
      <c r="D33" s="21" t="s">
        <v>96</v>
      </c>
      <c r="E33" s="21" t="s">
        <v>14</v>
      </c>
      <c r="F33" s="21" t="s">
        <v>15</v>
      </c>
      <c r="G33" s="21" t="s">
        <v>16</v>
      </c>
      <c r="H33" s="21" t="s">
        <v>17</v>
      </c>
      <c r="I33" s="21" t="s">
        <v>18</v>
      </c>
      <c r="J33" s="21" t="s">
        <v>97</v>
      </c>
      <c r="K33" s="21" t="s">
        <v>98</v>
      </c>
      <c r="L33" s="21" t="s">
        <v>20</v>
      </c>
      <c r="M33" s="21" t="s">
        <v>21</v>
      </c>
      <c r="N33" s="21" t="s">
        <v>22</v>
      </c>
      <c r="O33" s="21" t="s">
        <v>99</v>
      </c>
      <c r="P33" s="21" t="s">
        <v>100</v>
      </c>
      <c r="Q33" s="21" t="s">
        <v>101</v>
      </c>
      <c r="R33" s="21" t="s">
        <v>102</v>
      </c>
    </row>
    <row r="34" spans="1:18" x14ac:dyDescent="0.3">
      <c r="A34" s="30" t="s">
        <v>2</v>
      </c>
      <c r="B34" s="18" t="s">
        <v>107</v>
      </c>
      <c r="C34" s="18" t="s">
        <v>228</v>
      </c>
      <c r="D34" s="18"/>
      <c r="E34" s="18"/>
      <c r="F34" s="18" t="s">
        <v>5</v>
      </c>
      <c r="G34" s="18" t="s">
        <v>6</v>
      </c>
      <c r="H34" s="18" t="s">
        <v>87</v>
      </c>
      <c r="I34" s="18" t="s">
        <v>88</v>
      </c>
      <c r="J34" s="18" t="s">
        <v>7</v>
      </c>
      <c r="K34" s="18" t="s">
        <v>2</v>
      </c>
      <c r="L34" s="18" t="s">
        <v>107</v>
      </c>
      <c r="M34" s="18" t="s">
        <v>108</v>
      </c>
      <c r="N34" s="18"/>
      <c r="O34" s="18"/>
      <c r="P34" s="18" t="s">
        <v>5</v>
      </c>
      <c r="Q34" s="18" t="s">
        <v>9</v>
      </c>
      <c r="R34" s="18" t="s">
        <v>90</v>
      </c>
    </row>
    <row r="35" spans="1:18" x14ac:dyDescent="0.3">
      <c r="A35" s="27" t="s">
        <v>230</v>
      </c>
      <c r="B35" s="18">
        <v>251</v>
      </c>
      <c r="C35" s="18">
        <v>79</v>
      </c>
      <c r="D35" s="18"/>
      <c r="E35" s="18"/>
      <c r="F35" s="18">
        <v>17</v>
      </c>
      <c r="G35" s="18">
        <v>25</v>
      </c>
      <c r="H35" s="18">
        <v>3</v>
      </c>
      <c r="I35" s="18">
        <v>1</v>
      </c>
      <c r="J35" s="18">
        <f>SUM(Table17[[#This Row],[Column2]:[Column9]])</f>
        <v>376</v>
      </c>
      <c r="K35" s="26" t="s">
        <v>230</v>
      </c>
      <c r="L35" s="18">
        <v>9</v>
      </c>
      <c r="M35" s="18">
        <v>77</v>
      </c>
      <c r="N35" s="18"/>
      <c r="O35" s="18"/>
      <c r="P35" s="18">
        <v>25</v>
      </c>
      <c r="Q35" s="18">
        <f>SUM(Table17[[#This Row],[Column12]:[Column16]])</f>
        <v>111</v>
      </c>
      <c r="R35" s="18">
        <f>Table17[[#This Row],[Column10]]+Table17[[#This Row],[Column17]]</f>
        <v>487</v>
      </c>
    </row>
    <row r="36" spans="1:18" x14ac:dyDescent="0.3">
      <c r="A36" s="27" t="s">
        <v>231</v>
      </c>
      <c r="B36" s="18">
        <v>198</v>
      </c>
      <c r="C36" s="18">
        <v>22</v>
      </c>
      <c r="D36" s="18"/>
      <c r="E36" s="18"/>
      <c r="F36" s="18">
        <v>0</v>
      </c>
      <c r="G36" s="18">
        <v>24</v>
      </c>
      <c r="H36" s="18">
        <v>3</v>
      </c>
      <c r="I36" s="18">
        <v>1</v>
      </c>
      <c r="J36" s="18">
        <f>SUM(Table17[[#This Row],[Column2]:[Column9]])</f>
        <v>248</v>
      </c>
      <c r="K36" s="26" t="s">
        <v>231</v>
      </c>
      <c r="L36" s="18">
        <v>48</v>
      </c>
      <c r="M36" s="18">
        <v>64</v>
      </c>
      <c r="N36" s="18"/>
      <c r="O36" s="18"/>
      <c r="P36" s="18">
        <v>0</v>
      </c>
      <c r="Q36" s="18">
        <f>SUM(Table17[[#This Row],[Column12]:[Column16]])</f>
        <v>112</v>
      </c>
      <c r="R36" s="18">
        <f>Table17[[#This Row],[Column10]]+Table17[[#This Row],[Column17]]</f>
        <v>360</v>
      </c>
    </row>
    <row r="37" spans="1:18" x14ac:dyDescent="0.3">
      <c r="A37" s="27" t="s">
        <v>232</v>
      </c>
      <c r="B37" s="18">
        <v>1269</v>
      </c>
      <c r="C37" s="18">
        <v>965</v>
      </c>
      <c r="D37" s="18"/>
      <c r="E37" s="18"/>
      <c r="F37" s="18">
        <v>89</v>
      </c>
      <c r="G37" s="18">
        <v>107</v>
      </c>
      <c r="H37" s="18">
        <v>52</v>
      </c>
      <c r="I37" s="18">
        <v>15</v>
      </c>
      <c r="J37" s="18">
        <f>SUM(Table17[[#This Row],[Column2]:[Column9]])</f>
        <v>2497</v>
      </c>
      <c r="K37" s="26" t="s">
        <v>232</v>
      </c>
      <c r="L37" s="18">
        <v>370</v>
      </c>
      <c r="M37" s="18">
        <v>591</v>
      </c>
      <c r="N37" s="18"/>
      <c r="O37" s="18"/>
      <c r="P37" s="18">
        <v>9</v>
      </c>
      <c r="Q37" s="18">
        <f>SUM(Table17[[#This Row],[Column12]:[Column16]])</f>
        <v>970</v>
      </c>
      <c r="R37" s="18">
        <f>Table17[[#This Row],[Column10]]+Table17[[#This Row],[Column17]]</f>
        <v>3467</v>
      </c>
    </row>
    <row r="38" spans="1:18" x14ac:dyDescent="0.3">
      <c r="A38" s="27" t="s">
        <v>234</v>
      </c>
      <c r="B38" s="18">
        <v>603</v>
      </c>
      <c r="C38" s="18">
        <v>217</v>
      </c>
      <c r="D38" s="18"/>
      <c r="E38" s="18"/>
      <c r="F38" s="18">
        <v>3</v>
      </c>
      <c r="G38" s="18">
        <v>30</v>
      </c>
      <c r="H38" s="18">
        <v>4</v>
      </c>
      <c r="I38" s="18">
        <v>0</v>
      </c>
      <c r="J38" s="18">
        <f>SUM(Table17[[#This Row],[Column2]:[Column9]])</f>
        <v>857</v>
      </c>
      <c r="K38" s="26" t="s">
        <v>234</v>
      </c>
      <c r="L38" s="18">
        <v>1</v>
      </c>
      <c r="M38" s="18">
        <v>125</v>
      </c>
      <c r="N38" s="18"/>
      <c r="O38" s="18"/>
      <c r="P38" s="18">
        <v>20</v>
      </c>
      <c r="Q38" s="18">
        <f>SUM(Table17[[#This Row],[Column12]:[Column16]])</f>
        <v>146</v>
      </c>
      <c r="R38" s="18">
        <f>Table17[[#This Row],[Column10]]+Table17[[#This Row],[Column17]]</f>
        <v>1003</v>
      </c>
    </row>
    <row r="39" spans="1:18" x14ac:dyDescent="0.3">
      <c r="A39" s="27" t="s">
        <v>235</v>
      </c>
      <c r="B39" s="18">
        <v>859</v>
      </c>
      <c r="C39" s="18">
        <v>776</v>
      </c>
      <c r="D39" s="18"/>
      <c r="E39" s="18"/>
      <c r="F39" s="18">
        <v>50</v>
      </c>
      <c r="G39" s="18">
        <v>66</v>
      </c>
      <c r="H39" s="18">
        <v>50</v>
      </c>
      <c r="I39" s="18">
        <v>2</v>
      </c>
      <c r="J39" s="18">
        <f>SUM(Table17[[#This Row],[Column2]:[Column9]])</f>
        <v>1803</v>
      </c>
      <c r="K39" s="26" t="s">
        <v>235</v>
      </c>
      <c r="L39" s="18">
        <v>360</v>
      </c>
      <c r="M39" s="18">
        <v>819</v>
      </c>
      <c r="N39" s="18"/>
      <c r="O39" s="18"/>
      <c r="P39" s="18">
        <v>19</v>
      </c>
      <c r="Q39" s="18">
        <f>SUM(Table17[[#This Row],[Column12]:[Column16]])</f>
        <v>1198</v>
      </c>
      <c r="R39" s="18">
        <f>Table17[[#This Row],[Column10]]+Table17[[#This Row],[Column17]]</f>
        <v>3001</v>
      </c>
    </row>
    <row r="40" spans="1:18" x14ac:dyDescent="0.3">
      <c r="A40" s="27" t="s">
        <v>236</v>
      </c>
      <c r="B40" s="18">
        <v>643</v>
      </c>
      <c r="C40" s="18">
        <v>272</v>
      </c>
      <c r="D40" s="18"/>
      <c r="E40" s="18"/>
      <c r="F40" s="18">
        <v>73</v>
      </c>
      <c r="G40" s="18">
        <v>35</v>
      </c>
      <c r="H40" s="18">
        <v>9</v>
      </c>
      <c r="I40" s="18">
        <v>7</v>
      </c>
      <c r="J40" s="18">
        <f>SUM(Table17[[#This Row],[Column2]:[Column9]])</f>
        <v>1039</v>
      </c>
      <c r="K40" s="26" t="s">
        <v>236</v>
      </c>
      <c r="L40" s="18">
        <v>484</v>
      </c>
      <c r="M40" s="18">
        <v>285</v>
      </c>
      <c r="N40" s="18"/>
      <c r="O40" s="18"/>
      <c r="P40" s="18">
        <v>4</v>
      </c>
      <c r="Q40" s="18">
        <f>SUM(Table17[[#This Row],[Column12]:[Column16]])</f>
        <v>773</v>
      </c>
      <c r="R40" s="18">
        <f>Table17[[#This Row],[Column10]]+Table17[[#This Row],[Column17]]</f>
        <v>1812</v>
      </c>
    </row>
    <row r="41" spans="1:18" x14ac:dyDescent="0.3">
      <c r="A41" s="27" t="s">
        <v>237</v>
      </c>
      <c r="B41" s="18">
        <v>22</v>
      </c>
      <c r="C41" s="18">
        <v>16</v>
      </c>
      <c r="D41" s="18"/>
      <c r="E41" s="18"/>
      <c r="F41" s="18">
        <v>0</v>
      </c>
      <c r="G41" s="18">
        <v>0</v>
      </c>
      <c r="H41" s="18">
        <v>0</v>
      </c>
      <c r="I41" s="18">
        <v>1</v>
      </c>
      <c r="J41" s="18">
        <f>SUM(Table17[[#This Row],[Column2]:[Column9]])</f>
        <v>39</v>
      </c>
      <c r="K41" s="26" t="s">
        <v>237</v>
      </c>
      <c r="L41" s="18">
        <v>44</v>
      </c>
      <c r="M41" s="18">
        <v>34</v>
      </c>
      <c r="N41" s="18"/>
      <c r="O41" s="18"/>
      <c r="P41" s="18">
        <v>0</v>
      </c>
      <c r="Q41" s="18">
        <f>SUM(Table17[[#This Row],[Column12]:[Column16]])</f>
        <v>78</v>
      </c>
      <c r="R41" s="18">
        <f>Table17[[#This Row],[Column10]]+Table17[[#This Row],[Column17]]</f>
        <v>117</v>
      </c>
    </row>
    <row r="42" spans="1:18" x14ac:dyDescent="0.3">
      <c r="A42" s="27" t="s">
        <v>238</v>
      </c>
      <c r="B42" s="18">
        <v>343</v>
      </c>
      <c r="C42" s="18">
        <v>250</v>
      </c>
      <c r="D42" s="18"/>
      <c r="E42" s="18"/>
      <c r="F42" s="18">
        <v>14</v>
      </c>
      <c r="G42" s="18">
        <v>29</v>
      </c>
      <c r="H42" s="18">
        <v>9</v>
      </c>
      <c r="I42" s="18">
        <v>2</v>
      </c>
      <c r="J42" s="18">
        <f>SUM(Table17[[#This Row],[Column2]:[Column9]])</f>
        <v>647</v>
      </c>
      <c r="K42" s="26" t="s">
        <v>238</v>
      </c>
      <c r="L42" s="18">
        <v>1</v>
      </c>
      <c r="M42" s="18">
        <v>113</v>
      </c>
      <c r="N42" s="18"/>
      <c r="O42" s="18"/>
      <c r="P42" s="18">
        <v>5</v>
      </c>
      <c r="Q42" s="18">
        <f>SUM(Table17[[#This Row],[Column12]:[Column16]])</f>
        <v>119</v>
      </c>
      <c r="R42" s="18">
        <f>Table17[[#This Row],[Column10]]+Table17[[#This Row],[Column17]]</f>
        <v>766</v>
      </c>
    </row>
    <row r="43" spans="1:18" x14ac:dyDescent="0.3">
      <c r="A43" s="27" t="s">
        <v>239</v>
      </c>
      <c r="B43" s="18">
        <v>113</v>
      </c>
      <c r="C43" s="18">
        <v>11</v>
      </c>
      <c r="D43" s="18"/>
      <c r="E43" s="18"/>
      <c r="F43" s="18">
        <v>0</v>
      </c>
      <c r="G43" s="18">
        <v>6</v>
      </c>
      <c r="H43" s="18">
        <v>0</v>
      </c>
      <c r="I43" s="18">
        <v>0</v>
      </c>
      <c r="J43" s="18">
        <f>SUM(Table17[[#This Row],[Column2]:[Column9]])</f>
        <v>130</v>
      </c>
      <c r="K43" s="26" t="s">
        <v>239</v>
      </c>
      <c r="L43" s="18">
        <v>0</v>
      </c>
      <c r="M43" s="18">
        <v>7</v>
      </c>
      <c r="N43" s="18"/>
      <c r="O43" s="18"/>
      <c r="P43" s="18">
        <v>10</v>
      </c>
      <c r="Q43" s="18">
        <f>SUM(Table17[[#This Row],[Column12]:[Column16]])</f>
        <v>17</v>
      </c>
      <c r="R43" s="18">
        <f>Table17[[#This Row],[Column10]]+Table17[[#This Row],[Column17]]</f>
        <v>147</v>
      </c>
    </row>
    <row r="44" spans="1:18" x14ac:dyDescent="0.3">
      <c r="A44" s="27" t="s">
        <v>240</v>
      </c>
      <c r="B44" s="18">
        <v>1033</v>
      </c>
      <c r="C44" s="18">
        <v>400</v>
      </c>
      <c r="D44" s="18"/>
      <c r="E44" s="18"/>
      <c r="F44" s="18">
        <v>168</v>
      </c>
      <c r="G44" s="18">
        <v>58</v>
      </c>
      <c r="H44" s="18">
        <v>0</v>
      </c>
      <c r="I44" s="18">
        <v>3</v>
      </c>
      <c r="J44" s="18">
        <f>SUM(Table17[[#This Row],[Column2]:[Column9]])</f>
        <v>1662</v>
      </c>
      <c r="K44" s="26" t="s">
        <v>240</v>
      </c>
      <c r="L44" s="18">
        <v>457</v>
      </c>
      <c r="M44" s="18">
        <v>271</v>
      </c>
      <c r="N44" s="18"/>
      <c r="O44" s="18"/>
      <c r="P44" s="18">
        <v>154</v>
      </c>
      <c r="Q44" s="18">
        <f>SUM(Table17[[#This Row],[Column12]:[Column16]])</f>
        <v>882</v>
      </c>
      <c r="R44" s="18">
        <f>Table17[[#This Row],[Column10]]+Table17[[#This Row],[Column17]]</f>
        <v>2544</v>
      </c>
    </row>
    <row r="45" spans="1:18" x14ac:dyDescent="0.3">
      <c r="A45" s="27" t="s">
        <v>241</v>
      </c>
      <c r="B45" s="18">
        <v>174</v>
      </c>
      <c r="C45" s="18">
        <v>26</v>
      </c>
      <c r="D45" s="18"/>
      <c r="E45" s="18"/>
      <c r="F45" s="18">
        <v>158</v>
      </c>
      <c r="G45" s="18">
        <v>20</v>
      </c>
      <c r="H45" s="18">
        <v>1</v>
      </c>
      <c r="I45" s="18">
        <v>0</v>
      </c>
      <c r="J45" s="18">
        <f>SUM(Table17[[#This Row],[Column2]:[Column9]])</f>
        <v>379</v>
      </c>
      <c r="K45" s="26" t="s">
        <v>241</v>
      </c>
      <c r="L45" s="18">
        <v>48</v>
      </c>
      <c r="M45" s="18">
        <v>57</v>
      </c>
      <c r="N45" s="18"/>
      <c r="O45" s="18"/>
      <c r="P45" s="18">
        <v>2</v>
      </c>
      <c r="Q45" s="18">
        <f>SUM(Table17[[#This Row],[Column12]:[Column16]])</f>
        <v>107</v>
      </c>
      <c r="R45" s="18">
        <f>Table17[[#This Row],[Column10]]+Table17[[#This Row],[Column17]]</f>
        <v>486</v>
      </c>
    </row>
    <row r="46" spans="1:18" x14ac:dyDescent="0.3">
      <c r="A46" s="27" t="s">
        <v>242</v>
      </c>
      <c r="B46" s="18">
        <v>1</v>
      </c>
      <c r="C46" s="18">
        <v>14</v>
      </c>
      <c r="D46" s="18"/>
      <c r="E46" s="18"/>
      <c r="F46" s="18">
        <v>0</v>
      </c>
      <c r="G46" s="18">
        <v>2</v>
      </c>
      <c r="H46" s="18">
        <v>0</v>
      </c>
      <c r="I46" s="18">
        <v>0</v>
      </c>
      <c r="J46" s="18">
        <f>SUM(Table17[[#This Row],[Column2]:[Column9]])</f>
        <v>17</v>
      </c>
      <c r="K46" s="26" t="s">
        <v>242</v>
      </c>
      <c r="L46" s="18">
        <v>14</v>
      </c>
      <c r="M46" s="18">
        <v>53</v>
      </c>
      <c r="N46" s="18"/>
      <c r="O46" s="18"/>
      <c r="P46" s="18">
        <v>0</v>
      </c>
      <c r="Q46" s="18">
        <f>SUM(Table17[[#This Row],[Column12]:[Column16]])</f>
        <v>67</v>
      </c>
      <c r="R46" s="18">
        <f>Table17[[#This Row],[Column10]]+Table17[[#This Row],[Column17]]</f>
        <v>84</v>
      </c>
    </row>
    <row r="47" spans="1:18" x14ac:dyDescent="0.3">
      <c r="A47" s="27" t="s">
        <v>243</v>
      </c>
      <c r="B47" s="18">
        <v>51</v>
      </c>
      <c r="C47" s="18">
        <v>115</v>
      </c>
      <c r="D47" s="18"/>
      <c r="E47" s="18"/>
      <c r="F47" s="18">
        <v>1</v>
      </c>
      <c r="G47" s="18">
        <v>19</v>
      </c>
      <c r="H47" s="18">
        <v>5</v>
      </c>
      <c r="I47" s="18">
        <v>1</v>
      </c>
      <c r="J47" s="18">
        <f>SUM(Table17[[#This Row],[Column2]:[Column9]])</f>
        <v>192</v>
      </c>
      <c r="K47" s="26" t="s">
        <v>243</v>
      </c>
      <c r="L47" s="18">
        <v>2</v>
      </c>
      <c r="M47" s="18">
        <v>58</v>
      </c>
      <c r="N47" s="18"/>
      <c r="O47" s="18"/>
      <c r="P47" s="18">
        <v>0</v>
      </c>
      <c r="Q47" s="18">
        <f>SUM(Table17[[#This Row],[Column12]:[Column16]])</f>
        <v>60</v>
      </c>
      <c r="R47" s="18">
        <f>Table17[[#This Row],[Column10]]+Table17[[#This Row],[Column17]]</f>
        <v>252</v>
      </c>
    </row>
    <row r="48" spans="1:18" x14ac:dyDescent="0.3">
      <c r="A48" s="27" t="s">
        <v>244</v>
      </c>
      <c r="B48" s="18">
        <v>235</v>
      </c>
      <c r="C48" s="18">
        <v>124</v>
      </c>
      <c r="D48" s="18"/>
      <c r="E48" s="18"/>
      <c r="F48" s="18">
        <v>44</v>
      </c>
      <c r="G48" s="18">
        <v>41</v>
      </c>
      <c r="H48" s="18">
        <v>3</v>
      </c>
      <c r="I48" s="18">
        <v>5</v>
      </c>
      <c r="J48" s="18">
        <f>SUM(Table17[[#This Row],[Column2]:[Column9]])</f>
        <v>452</v>
      </c>
      <c r="K48" s="26" t="s">
        <v>244</v>
      </c>
      <c r="L48" s="18">
        <v>208</v>
      </c>
      <c r="M48" s="18">
        <v>170</v>
      </c>
      <c r="N48" s="18"/>
      <c r="O48" s="18"/>
      <c r="P48" s="18">
        <v>13</v>
      </c>
      <c r="Q48" s="18">
        <f>SUM(Table17[[#This Row],[Column12]:[Column16]])</f>
        <v>391</v>
      </c>
      <c r="R48" s="18">
        <f>Table17[[#This Row],[Column10]]+Table17[[#This Row],[Column17]]</f>
        <v>843</v>
      </c>
    </row>
    <row r="49" spans="1:18" x14ac:dyDescent="0.3">
      <c r="A49" s="27" t="s">
        <v>245</v>
      </c>
      <c r="B49" s="18">
        <v>632</v>
      </c>
      <c r="C49" s="18">
        <v>171</v>
      </c>
      <c r="D49" s="18"/>
      <c r="E49" s="18"/>
      <c r="F49" s="18">
        <v>9</v>
      </c>
      <c r="G49" s="18">
        <v>67</v>
      </c>
      <c r="H49" s="18">
        <v>6</v>
      </c>
      <c r="I49" s="18">
        <v>9</v>
      </c>
      <c r="J49" s="18">
        <f>SUM(Table17[[#This Row],[Column2]:[Column9]])</f>
        <v>894</v>
      </c>
      <c r="K49" s="26" t="s">
        <v>245</v>
      </c>
      <c r="L49" s="18">
        <v>77</v>
      </c>
      <c r="M49" s="18">
        <v>113</v>
      </c>
      <c r="N49" s="18"/>
      <c r="O49" s="18"/>
      <c r="P49" s="18">
        <v>22</v>
      </c>
      <c r="Q49" s="18">
        <f>SUM(Table17[[#This Row],[Column12]:[Column16]])</f>
        <v>212</v>
      </c>
      <c r="R49" s="18">
        <f>Table17[[#This Row],[Column10]]+Table17[[#This Row],[Column17]]</f>
        <v>1106</v>
      </c>
    </row>
    <row r="50" spans="1:18" x14ac:dyDescent="0.3">
      <c r="A50" s="27" t="s">
        <v>246</v>
      </c>
      <c r="B50" s="18">
        <v>19</v>
      </c>
      <c r="C50" s="18">
        <v>26</v>
      </c>
      <c r="D50" s="18"/>
      <c r="E50" s="18"/>
      <c r="F50" s="18">
        <v>0</v>
      </c>
      <c r="G50" s="18">
        <v>3</v>
      </c>
      <c r="H50" s="18">
        <v>0</v>
      </c>
      <c r="I50" s="18">
        <v>0</v>
      </c>
      <c r="J50" s="18">
        <f>SUM(Table17[[#This Row],[Column2]:[Column9]])</f>
        <v>48</v>
      </c>
      <c r="K50" s="26" t="s">
        <v>246</v>
      </c>
      <c r="L50" s="18">
        <v>54</v>
      </c>
      <c r="M50" s="18">
        <v>68</v>
      </c>
      <c r="N50" s="18"/>
      <c r="O50" s="18"/>
      <c r="P50" s="18">
        <v>0</v>
      </c>
      <c r="Q50" s="18">
        <f>SUM(Table17[[#This Row],[Column12]:[Column16]])</f>
        <v>122</v>
      </c>
      <c r="R50" s="18">
        <f>Table17[[#This Row],[Column10]]+Table17[[#This Row],[Column17]]</f>
        <v>170</v>
      </c>
    </row>
    <row r="51" spans="1:18" x14ac:dyDescent="0.3">
      <c r="A51" s="27" t="s">
        <v>252</v>
      </c>
      <c r="B51" s="18">
        <v>588</v>
      </c>
      <c r="C51" s="18">
        <v>175</v>
      </c>
      <c r="D51" s="18"/>
      <c r="E51" s="18"/>
      <c r="F51" s="18">
        <v>3</v>
      </c>
      <c r="G51" s="18">
        <v>64</v>
      </c>
      <c r="H51" s="18">
        <v>8</v>
      </c>
      <c r="I51" s="18">
        <v>5</v>
      </c>
      <c r="J51" s="18">
        <f>SUM(Table17[[#This Row],[Column2]:[Column9]])</f>
        <v>843</v>
      </c>
      <c r="K51" s="26" t="s">
        <v>252</v>
      </c>
      <c r="L51" s="18">
        <v>3</v>
      </c>
      <c r="M51" s="18">
        <v>97</v>
      </c>
      <c r="N51" s="18"/>
      <c r="O51" s="18"/>
      <c r="P51" s="18">
        <v>5</v>
      </c>
      <c r="Q51" s="18">
        <f>SUM(Table17[[#This Row],[Column12]:[Column16]])</f>
        <v>105</v>
      </c>
      <c r="R51" s="18">
        <f>Table17[[#This Row],[Column10]]+Table17[[#This Row],[Column17]]</f>
        <v>948</v>
      </c>
    </row>
    <row r="52" spans="1:18" x14ac:dyDescent="0.3">
      <c r="A52" s="27" t="s">
        <v>248</v>
      </c>
      <c r="B52" s="18">
        <v>362</v>
      </c>
      <c r="C52" s="18">
        <v>71</v>
      </c>
      <c r="D52" s="18"/>
      <c r="E52" s="18"/>
      <c r="F52" s="18">
        <v>65</v>
      </c>
      <c r="G52" s="18">
        <v>33</v>
      </c>
      <c r="H52" s="18">
        <v>4</v>
      </c>
      <c r="I52" s="18">
        <v>0</v>
      </c>
      <c r="J52" s="18">
        <f>SUM(Table17[[#This Row],[Column2]:[Column9]])</f>
        <v>535</v>
      </c>
      <c r="K52" s="26" t="s">
        <v>248</v>
      </c>
      <c r="L52" s="18">
        <v>34</v>
      </c>
      <c r="M52" s="18">
        <v>33</v>
      </c>
      <c r="N52" s="18"/>
      <c r="O52" s="18"/>
      <c r="P52" s="18">
        <v>3</v>
      </c>
      <c r="Q52" s="18">
        <f>SUM(Table17[[#This Row],[Column12]:[Column16]])</f>
        <v>70</v>
      </c>
      <c r="R52" s="18">
        <f>Table17[[#This Row],[Column10]]+Table17[[#This Row],[Column17]]</f>
        <v>605</v>
      </c>
    </row>
    <row r="53" spans="1:18" x14ac:dyDescent="0.3">
      <c r="A53" s="27" t="s">
        <v>55</v>
      </c>
      <c r="B53" s="18">
        <v>7</v>
      </c>
      <c r="C53" s="18">
        <v>6</v>
      </c>
      <c r="D53" s="18"/>
      <c r="E53" s="18"/>
      <c r="F53" s="18">
        <v>0</v>
      </c>
      <c r="G53" s="18">
        <v>0</v>
      </c>
      <c r="H53" s="18">
        <v>0</v>
      </c>
      <c r="I53" s="18">
        <v>0</v>
      </c>
      <c r="J53" s="18">
        <f>SUM(Table17[[#This Row],[Column2]:[Column9]])</f>
        <v>13</v>
      </c>
      <c r="K53" s="26" t="s">
        <v>55</v>
      </c>
      <c r="L53" s="18">
        <v>7</v>
      </c>
      <c r="M53" s="18">
        <v>118</v>
      </c>
      <c r="N53" s="18"/>
      <c r="O53" s="18"/>
      <c r="P53" s="18">
        <v>0</v>
      </c>
      <c r="Q53" s="18">
        <f>SUM(Table17[[#This Row],[Column12]:[Column16]])</f>
        <v>125</v>
      </c>
      <c r="R53" s="18">
        <f>Table17[[#This Row],[Column10]]+Table17[[#This Row],[Column17]]</f>
        <v>138</v>
      </c>
    </row>
    <row r="54" spans="1:18" x14ac:dyDescent="0.3">
      <c r="A54" s="27" t="s">
        <v>233</v>
      </c>
      <c r="B54" s="18">
        <v>220</v>
      </c>
      <c r="C54" s="18">
        <v>185</v>
      </c>
      <c r="D54" s="18">
        <v>17</v>
      </c>
      <c r="E54" s="18">
        <v>352</v>
      </c>
      <c r="F54" s="18">
        <v>352</v>
      </c>
      <c r="G54" s="18">
        <v>10</v>
      </c>
      <c r="H54" s="18">
        <v>0</v>
      </c>
      <c r="I54" s="18">
        <v>0</v>
      </c>
      <c r="J54" s="18">
        <f>SUM(Table17[[#This Row],[Column2]:[Column9]])</f>
        <v>1136</v>
      </c>
      <c r="K54" s="26" t="s">
        <v>253</v>
      </c>
      <c r="L54" s="18">
        <v>24</v>
      </c>
      <c r="M54" s="18">
        <v>201</v>
      </c>
      <c r="N54" s="18">
        <v>68</v>
      </c>
      <c r="O54" s="18">
        <v>293</v>
      </c>
      <c r="P54" s="18">
        <v>68</v>
      </c>
      <c r="Q54" s="18">
        <f>SUM(Table17[[#This Row],[Column12]:[Column16]])</f>
        <v>654</v>
      </c>
      <c r="R54" s="18">
        <f>Table17[[#This Row],[Column10]]+Table17[[#This Row],[Column17]]</f>
        <v>1790</v>
      </c>
    </row>
    <row r="55" spans="1:18" x14ac:dyDescent="0.3">
      <c r="A55" s="28" t="s">
        <v>75</v>
      </c>
      <c r="B55" s="23">
        <f t="shared" ref="B55:I55" si="0">SUBTOTAL(109,B34:B54)</f>
        <v>7623</v>
      </c>
      <c r="C55" s="23">
        <f t="shared" si="0"/>
        <v>3921</v>
      </c>
      <c r="D55" s="23">
        <f t="shared" si="0"/>
        <v>17</v>
      </c>
      <c r="E55" s="23">
        <f t="shared" si="0"/>
        <v>352</v>
      </c>
      <c r="F55" s="23">
        <f t="shared" si="0"/>
        <v>1046</v>
      </c>
      <c r="G55" s="23">
        <f t="shared" si="0"/>
        <v>639</v>
      </c>
      <c r="H55" s="23">
        <f t="shared" si="0"/>
        <v>157</v>
      </c>
      <c r="I55" s="23">
        <f t="shared" si="0"/>
        <v>52</v>
      </c>
      <c r="J55" s="18">
        <f>SUM(Table17[[#This Row],[Column2]:[Column9]])</f>
        <v>13807</v>
      </c>
      <c r="K55" s="29" t="s">
        <v>105</v>
      </c>
      <c r="L55" s="23">
        <f>SUBTOTAL(109,L34:L54)</f>
        <v>2245</v>
      </c>
      <c r="M55" s="23">
        <f>SUBTOTAL(109,M34:M54)</f>
        <v>3354</v>
      </c>
      <c r="N55" s="23">
        <f>SUBTOTAL(109,N34:N54)</f>
        <v>68</v>
      </c>
      <c r="O55" s="23">
        <f>SUBTOTAL(109,O34:O54)</f>
        <v>293</v>
      </c>
      <c r="P55" s="23">
        <f>SUBTOTAL(109,P34:P54)</f>
        <v>359</v>
      </c>
      <c r="Q55" s="18">
        <f>SUM(Table17[[#This Row],[Column12]:[Column16]])</f>
        <v>6319</v>
      </c>
      <c r="R55" s="18">
        <f>Table17[[#This Row],[Column10]]+Table17[[#This Row],[Column17]]</f>
        <v>20126</v>
      </c>
    </row>
    <row r="58" spans="1:18" x14ac:dyDescent="0.3">
      <c r="A58" t="s">
        <v>254</v>
      </c>
    </row>
    <row r="59" spans="1:18" x14ac:dyDescent="0.3">
      <c r="A59" t="s">
        <v>255</v>
      </c>
    </row>
  </sheetData>
  <mergeCells count="4">
    <mergeCell ref="A2:L2"/>
    <mergeCell ref="A29:M29"/>
    <mergeCell ref="A30:M30"/>
    <mergeCell ref="A1:L1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topLeftCell="F1" zoomScale="70" zoomScaleNormal="70" workbookViewId="0">
      <selection activeCell="K26" sqref="K26"/>
    </sheetView>
  </sheetViews>
  <sheetFormatPr defaultRowHeight="14.4" x14ac:dyDescent="0.3"/>
  <cols>
    <col min="1" max="1" width="18.44140625" customWidth="1"/>
    <col min="2" max="2" width="12" customWidth="1"/>
    <col min="3" max="3" width="15.44140625" customWidth="1"/>
    <col min="4" max="4" width="29.6640625" customWidth="1"/>
    <col min="5" max="5" width="28.5546875" customWidth="1"/>
    <col min="6" max="6" width="14.6640625" customWidth="1"/>
    <col min="7" max="7" width="19.44140625" customWidth="1"/>
    <col min="8" max="8" width="13" customWidth="1"/>
    <col min="9" max="9" width="15.88671875" customWidth="1"/>
    <col min="10" max="10" width="30.6640625" customWidth="1"/>
    <col min="11" max="11" width="12" customWidth="1"/>
    <col min="12" max="12" width="22.33203125" customWidth="1"/>
    <col min="13" max="16" width="12" customWidth="1"/>
  </cols>
  <sheetData>
    <row r="1" spans="1:12" ht="28.2" x14ac:dyDescent="0.5">
      <c r="A1" s="72" t="s">
        <v>256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2" x14ac:dyDescent="0.3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 x14ac:dyDescent="0.3">
      <c r="A3" s="18" t="s">
        <v>149</v>
      </c>
      <c r="B3" s="18"/>
      <c r="C3" s="18"/>
      <c r="D3" s="18"/>
      <c r="E3" s="18"/>
      <c r="F3" s="18"/>
      <c r="G3" s="18" t="s">
        <v>150</v>
      </c>
      <c r="H3" s="18"/>
      <c r="I3" s="18"/>
      <c r="J3" s="18"/>
      <c r="K3" s="18"/>
      <c r="L3" s="18"/>
    </row>
    <row r="4" spans="1:12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3">
      <c r="A5" s="20" t="s">
        <v>2</v>
      </c>
      <c r="B5" s="21" t="s">
        <v>107</v>
      </c>
      <c r="C5" s="21" t="s">
        <v>257</v>
      </c>
      <c r="D5" s="21" t="s">
        <v>5</v>
      </c>
      <c r="E5" s="21" t="s">
        <v>6</v>
      </c>
      <c r="F5" s="21" t="s">
        <v>7</v>
      </c>
      <c r="G5" s="21" t="s">
        <v>227</v>
      </c>
      <c r="H5" s="21" t="s">
        <v>258</v>
      </c>
      <c r="I5" s="21" t="s">
        <v>259</v>
      </c>
      <c r="J5" s="21" t="s">
        <v>260</v>
      </c>
      <c r="K5" s="21" t="s">
        <v>9</v>
      </c>
      <c r="L5" s="22" t="s">
        <v>90</v>
      </c>
    </row>
    <row r="6" spans="1:12" x14ac:dyDescent="0.3">
      <c r="A6" s="27" t="s">
        <v>261</v>
      </c>
      <c r="B6" s="18">
        <v>130</v>
      </c>
      <c r="C6" s="18">
        <v>0</v>
      </c>
      <c r="D6" s="18">
        <v>0</v>
      </c>
      <c r="E6" s="18">
        <v>1</v>
      </c>
      <c r="F6" s="18">
        <v>133</v>
      </c>
      <c r="G6" s="26" t="s">
        <v>262</v>
      </c>
      <c r="H6" s="18">
        <v>0</v>
      </c>
      <c r="I6" s="18">
        <v>0</v>
      </c>
      <c r="J6" s="18">
        <v>0</v>
      </c>
      <c r="K6" s="18">
        <v>0</v>
      </c>
      <c r="L6" s="19">
        <v>133</v>
      </c>
    </row>
    <row r="7" spans="1:12" x14ac:dyDescent="0.3">
      <c r="A7" s="27" t="s">
        <v>263</v>
      </c>
      <c r="B7" s="18">
        <v>15</v>
      </c>
      <c r="C7" s="18">
        <v>7</v>
      </c>
      <c r="D7" s="18">
        <v>8</v>
      </c>
      <c r="E7" s="18">
        <v>1</v>
      </c>
      <c r="F7" s="18">
        <v>24</v>
      </c>
      <c r="G7" s="26" t="s">
        <v>263</v>
      </c>
      <c r="H7" s="18">
        <v>0</v>
      </c>
      <c r="I7" s="18">
        <v>0</v>
      </c>
      <c r="J7" s="18">
        <v>0</v>
      </c>
      <c r="K7" s="18">
        <v>0</v>
      </c>
      <c r="L7" s="19">
        <v>24</v>
      </c>
    </row>
    <row r="8" spans="1:12" x14ac:dyDescent="0.3">
      <c r="A8" s="27" t="s">
        <v>264</v>
      </c>
      <c r="B8" s="18">
        <v>3</v>
      </c>
      <c r="C8" s="18">
        <v>0</v>
      </c>
      <c r="D8" s="18">
        <v>0</v>
      </c>
      <c r="E8" s="18">
        <v>1</v>
      </c>
      <c r="F8" s="18">
        <v>4</v>
      </c>
      <c r="G8" s="26" t="s">
        <v>264</v>
      </c>
      <c r="H8" s="18">
        <v>0</v>
      </c>
      <c r="I8" s="18">
        <v>1</v>
      </c>
      <c r="J8" s="18">
        <v>0</v>
      </c>
      <c r="K8" s="18">
        <v>2</v>
      </c>
      <c r="L8" s="19">
        <v>6</v>
      </c>
    </row>
    <row r="9" spans="1:12" x14ac:dyDescent="0.3">
      <c r="A9" s="27" t="s">
        <v>265</v>
      </c>
      <c r="B9" s="18">
        <v>64</v>
      </c>
      <c r="C9" s="18">
        <v>53</v>
      </c>
      <c r="D9" s="18">
        <v>25</v>
      </c>
      <c r="E9" s="18">
        <v>2</v>
      </c>
      <c r="F9" s="18">
        <v>123</v>
      </c>
      <c r="G9" s="26" t="s">
        <v>265</v>
      </c>
      <c r="H9" s="18">
        <v>89</v>
      </c>
      <c r="I9" s="18">
        <v>54</v>
      </c>
      <c r="J9" s="18">
        <v>23</v>
      </c>
      <c r="K9" s="18">
        <v>164</v>
      </c>
      <c r="L9" s="19">
        <v>287</v>
      </c>
    </row>
    <row r="10" spans="1:12" x14ac:dyDescent="0.3">
      <c r="A10" s="27" t="s">
        <v>266</v>
      </c>
      <c r="B10" s="18">
        <v>10</v>
      </c>
      <c r="C10" s="18">
        <v>1</v>
      </c>
      <c r="D10" s="18">
        <v>3</v>
      </c>
      <c r="E10" s="18">
        <v>1</v>
      </c>
      <c r="F10" s="18">
        <v>11</v>
      </c>
      <c r="G10" s="26" t="s">
        <v>267</v>
      </c>
      <c r="H10" s="18">
        <v>7</v>
      </c>
      <c r="I10" s="18">
        <v>3</v>
      </c>
      <c r="J10" s="18">
        <v>0</v>
      </c>
      <c r="K10" s="18">
        <v>10</v>
      </c>
      <c r="L10" s="19">
        <v>21</v>
      </c>
    </row>
    <row r="11" spans="1:12" x14ac:dyDescent="0.3">
      <c r="A11" s="27" t="s">
        <v>268</v>
      </c>
      <c r="B11" s="18">
        <v>5</v>
      </c>
      <c r="C11" s="18">
        <v>3</v>
      </c>
      <c r="D11" s="18">
        <v>2</v>
      </c>
      <c r="E11" s="18">
        <v>1</v>
      </c>
      <c r="F11" s="18">
        <v>11</v>
      </c>
      <c r="G11" s="26" t="s">
        <v>269</v>
      </c>
      <c r="H11" s="18">
        <v>6</v>
      </c>
      <c r="I11" s="18">
        <v>2</v>
      </c>
      <c r="J11" s="18">
        <v>0</v>
      </c>
      <c r="K11" s="18">
        <v>7</v>
      </c>
      <c r="L11" s="19">
        <v>18</v>
      </c>
    </row>
    <row r="12" spans="1:12" x14ac:dyDescent="0.3">
      <c r="A12" s="27" t="s">
        <v>270</v>
      </c>
      <c r="B12" s="18">
        <v>2</v>
      </c>
      <c r="C12" s="18">
        <v>0</v>
      </c>
      <c r="D12" s="18">
        <v>0</v>
      </c>
      <c r="E12" s="18">
        <v>1</v>
      </c>
      <c r="F12" s="18">
        <v>4</v>
      </c>
      <c r="G12" s="26" t="s">
        <v>270</v>
      </c>
      <c r="H12" s="18">
        <v>0</v>
      </c>
      <c r="I12" s="18">
        <v>0</v>
      </c>
      <c r="J12" s="18">
        <v>0</v>
      </c>
      <c r="K12" s="18">
        <v>1</v>
      </c>
      <c r="L12" s="19">
        <v>5</v>
      </c>
    </row>
    <row r="13" spans="1:12" x14ac:dyDescent="0.3">
      <c r="A13" s="27" t="s">
        <v>271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26" t="s">
        <v>55</v>
      </c>
      <c r="H13" s="18">
        <v>0</v>
      </c>
      <c r="I13" s="18">
        <v>0</v>
      </c>
      <c r="J13" s="18">
        <v>0</v>
      </c>
      <c r="K13" s="18">
        <v>0</v>
      </c>
      <c r="L13" s="19">
        <v>0</v>
      </c>
    </row>
    <row r="14" spans="1:12" x14ac:dyDescent="0.3">
      <c r="A14" s="27" t="s">
        <v>272</v>
      </c>
      <c r="B14" s="18">
        <v>10</v>
      </c>
      <c r="C14" s="18">
        <v>2</v>
      </c>
      <c r="D14" s="18">
        <v>4</v>
      </c>
      <c r="E14" s="18">
        <v>5</v>
      </c>
      <c r="F14" s="18">
        <v>16</v>
      </c>
      <c r="G14" s="26" t="s">
        <v>272</v>
      </c>
      <c r="H14" s="18">
        <v>12</v>
      </c>
      <c r="I14" s="18">
        <v>3</v>
      </c>
      <c r="J14" s="18">
        <v>0</v>
      </c>
      <c r="K14" s="18">
        <v>19</v>
      </c>
      <c r="L14" s="19">
        <v>35</v>
      </c>
    </row>
    <row r="15" spans="1:12" x14ac:dyDescent="0.3">
      <c r="A15" s="27" t="s">
        <v>273</v>
      </c>
      <c r="B15" s="18">
        <v>149</v>
      </c>
      <c r="C15" s="18">
        <v>17</v>
      </c>
      <c r="D15" s="18">
        <v>0</v>
      </c>
      <c r="E15" s="18">
        <v>0</v>
      </c>
      <c r="F15" s="18">
        <v>202</v>
      </c>
      <c r="G15" s="26" t="s">
        <v>274</v>
      </c>
      <c r="H15" s="18">
        <v>0</v>
      </c>
      <c r="I15" s="18">
        <v>0</v>
      </c>
      <c r="J15" s="18">
        <v>0</v>
      </c>
      <c r="K15" s="18">
        <v>8</v>
      </c>
      <c r="L15" s="19">
        <v>210</v>
      </c>
    </row>
    <row r="16" spans="1:12" x14ac:dyDescent="0.3">
      <c r="A16" s="27" t="s">
        <v>275</v>
      </c>
      <c r="B16" s="18">
        <v>7</v>
      </c>
      <c r="C16" s="18">
        <v>4</v>
      </c>
      <c r="D16" s="18">
        <v>2</v>
      </c>
      <c r="E16" s="18">
        <v>0</v>
      </c>
      <c r="F16" s="18">
        <v>13</v>
      </c>
      <c r="G16" s="26" t="s">
        <v>275</v>
      </c>
      <c r="H16" s="18">
        <v>8</v>
      </c>
      <c r="I16" s="18">
        <v>4</v>
      </c>
      <c r="J16" s="18">
        <v>0</v>
      </c>
      <c r="K16" s="18">
        <v>14</v>
      </c>
      <c r="L16" s="19">
        <v>27</v>
      </c>
    </row>
    <row r="17" spans="1:16" x14ac:dyDescent="0.3">
      <c r="A17" s="27" t="s">
        <v>276</v>
      </c>
      <c r="B17" s="18">
        <v>6</v>
      </c>
      <c r="C17" s="18">
        <v>2</v>
      </c>
      <c r="D17" s="18">
        <v>3</v>
      </c>
      <c r="E17" s="18">
        <v>1</v>
      </c>
      <c r="F17" s="18">
        <v>9</v>
      </c>
      <c r="G17" s="26" t="s">
        <v>276</v>
      </c>
      <c r="H17" s="18">
        <v>5</v>
      </c>
      <c r="I17" s="18">
        <v>1</v>
      </c>
      <c r="J17" s="18">
        <v>0</v>
      </c>
      <c r="K17" s="18">
        <v>7</v>
      </c>
      <c r="L17" s="19">
        <v>16</v>
      </c>
    </row>
    <row r="18" spans="1:16" x14ac:dyDescent="0.3">
      <c r="A18" s="27" t="s">
        <v>277</v>
      </c>
      <c r="B18" s="18">
        <v>5</v>
      </c>
      <c r="C18" s="18">
        <v>1</v>
      </c>
      <c r="D18" s="18">
        <v>0</v>
      </c>
      <c r="E18" s="18">
        <v>0</v>
      </c>
      <c r="F18" s="18">
        <v>7</v>
      </c>
      <c r="G18" s="26" t="s">
        <v>277</v>
      </c>
      <c r="H18" s="18">
        <v>0</v>
      </c>
      <c r="I18" s="18">
        <v>0</v>
      </c>
      <c r="J18" s="18">
        <v>0</v>
      </c>
      <c r="K18" s="18">
        <v>3</v>
      </c>
      <c r="L18" s="19">
        <v>10</v>
      </c>
    </row>
    <row r="19" spans="1:16" x14ac:dyDescent="0.3">
      <c r="A19" s="27" t="s">
        <v>278</v>
      </c>
      <c r="B19" s="18">
        <v>7</v>
      </c>
      <c r="C19" s="18">
        <v>3</v>
      </c>
      <c r="D19" s="18">
        <v>7</v>
      </c>
      <c r="E19" s="18">
        <v>1</v>
      </c>
      <c r="F19" s="18">
        <v>11</v>
      </c>
      <c r="G19" s="26" t="s">
        <v>278</v>
      </c>
      <c r="H19" s="18">
        <v>7</v>
      </c>
      <c r="I19" s="18">
        <v>2</v>
      </c>
      <c r="J19" s="18">
        <v>0</v>
      </c>
      <c r="K19" s="18">
        <v>5</v>
      </c>
      <c r="L19" s="19">
        <v>16</v>
      </c>
    </row>
    <row r="20" spans="1:16" x14ac:dyDescent="0.3">
      <c r="A20" s="28" t="s">
        <v>105</v>
      </c>
      <c r="B20" s="23">
        <f>SUBTOTAL(109,B6:B19)</f>
        <v>413</v>
      </c>
      <c r="C20" s="23">
        <f>SUBTOTAL(109,C6:C19)</f>
        <v>93</v>
      </c>
      <c r="D20" s="23">
        <f>SUBTOTAL(109,D6:D19)</f>
        <v>54</v>
      </c>
      <c r="E20" s="23">
        <f>SUBTOTAL(109,E6:E19)</f>
        <v>15</v>
      </c>
      <c r="F20" s="23">
        <v>568</v>
      </c>
      <c r="G20" s="29" t="s">
        <v>105</v>
      </c>
      <c r="H20" s="23">
        <f>SUBTOTAL(109,H6:H19)</f>
        <v>134</v>
      </c>
      <c r="I20" s="23">
        <f>SUBTOTAL(109,I6:I19)</f>
        <v>70</v>
      </c>
      <c r="J20" s="23">
        <f>SUBTOTAL(109,J6:J19)</f>
        <v>23</v>
      </c>
      <c r="K20" s="23">
        <v>240</v>
      </c>
      <c r="L20" s="24">
        <v>808</v>
      </c>
    </row>
    <row r="23" spans="1:16" ht="28.2" x14ac:dyDescent="0.5">
      <c r="A23" s="59" t="s">
        <v>279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</row>
    <row r="24" spans="1:16" x14ac:dyDescent="0.3">
      <c r="A24" s="69" t="s">
        <v>1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1:16" x14ac:dyDescent="0.3">
      <c r="A25" s="18" t="s">
        <v>250</v>
      </c>
      <c r="B25" s="18"/>
      <c r="C25" s="18"/>
      <c r="D25" s="18"/>
      <c r="E25" s="18"/>
      <c r="F25" s="18"/>
      <c r="G25" s="18"/>
      <c r="H25" s="18"/>
      <c r="I25" s="18"/>
      <c r="J25" s="18"/>
      <c r="K25" s="18" t="s">
        <v>251</v>
      </c>
      <c r="L25" s="18"/>
      <c r="M25" s="18"/>
      <c r="N25" s="18"/>
      <c r="O25" s="18"/>
      <c r="P25" s="18"/>
    </row>
    <row r="26" spans="1:16" x14ac:dyDescent="0.3">
      <c r="A26" s="20" t="s">
        <v>11</v>
      </c>
      <c r="B26" s="21" t="s">
        <v>12</v>
      </c>
      <c r="C26" s="21" t="s">
        <v>95</v>
      </c>
      <c r="D26" s="21" t="s">
        <v>96</v>
      </c>
      <c r="E26" s="21" t="s">
        <v>14</v>
      </c>
      <c r="F26" s="21" t="s">
        <v>15</v>
      </c>
      <c r="G26" s="21" t="s">
        <v>16</v>
      </c>
      <c r="H26" s="21" t="s">
        <v>17</v>
      </c>
      <c r="I26" s="21" t="s">
        <v>18</v>
      </c>
      <c r="J26" s="21" t="s">
        <v>97</v>
      </c>
      <c r="K26" s="21" t="s">
        <v>98</v>
      </c>
      <c r="L26" s="21" t="s">
        <v>22</v>
      </c>
      <c r="M26" s="21" t="s">
        <v>101</v>
      </c>
      <c r="N26" s="22" t="s">
        <v>102</v>
      </c>
    </row>
    <row r="27" spans="1:16" x14ac:dyDescent="0.3">
      <c r="A27" s="30" t="s">
        <v>2</v>
      </c>
      <c r="B27" s="18" t="s">
        <v>107</v>
      </c>
      <c r="C27" s="18" t="s">
        <v>257</v>
      </c>
      <c r="D27" s="18" t="s">
        <v>5</v>
      </c>
      <c r="E27" s="18" t="s">
        <v>6</v>
      </c>
      <c r="F27" s="18" t="s">
        <v>280</v>
      </c>
      <c r="G27" s="18" t="s">
        <v>88</v>
      </c>
      <c r="H27" s="18" t="s">
        <v>7</v>
      </c>
      <c r="I27" s="18" t="s">
        <v>2</v>
      </c>
      <c r="J27" s="18" t="s">
        <v>107</v>
      </c>
      <c r="K27" s="18" t="s">
        <v>257</v>
      </c>
      <c r="L27" s="18" t="s">
        <v>5</v>
      </c>
      <c r="M27" s="18" t="s">
        <v>89</v>
      </c>
      <c r="N27" s="19" t="s">
        <v>90</v>
      </c>
    </row>
    <row r="28" spans="1:16" x14ac:dyDescent="0.3">
      <c r="A28" s="3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6" x14ac:dyDescent="0.3">
      <c r="A29" s="3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</row>
    <row r="30" spans="1:16" x14ac:dyDescent="0.3">
      <c r="A30" s="30" t="s">
        <v>262</v>
      </c>
      <c r="B30" s="18">
        <v>1400</v>
      </c>
      <c r="C30" s="18">
        <v>65</v>
      </c>
      <c r="D30" s="18">
        <v>31</v>
      </c>
      <c r="E30" s="18">
        <v>56</v>
      </c>
      <c r="F30" s="18">
        <v>0</v>
      </c>
      <c r="G30" s="18">
        <v>0</v>
      </c>
      <c r="H30" s="18">
        <f>SUM(Table19[[#This Row],[Column2]:[Column7]])</f>
        <v>1552</v>
      </c>
      <c r="I30" s="26" t="s">
        <v>262</v>
      </c>
      <c r="J30" s="18">
        <v>20</v>
      </c>
      <c r="K30" s="18">
        <v>122</v>
      </c>
      <c r="L30" s="18">
        <v>7</v>
      </c>
      <c r="M30" s="18">
        <f>SUM(Table19[[#This Row],[Column10]:[Column14]])</f>
        <v>149</v>
      </c>
      <c r="N30" s="19">
        <f>Table19[[#This Row],[Column8]]+Table19[[#This Row],[Column17]]</f>
        <v>1701</v>
      </c>
    </row>
    <row r="31" spans="1:16" x14ac:dyDescent="0.3">
      <c r="A31" s="30" t="s">
        <v>263</v>
      </c>
      <c r="B31" s="18">
        <v>436</v>
      </c>
      <c r="C31" s="18">
        <v>218</v>
      </c>
      <c r="D31" s="18">
        <v>28</v>
      </c>
      <c r="E31" s="18">
        <v>97</v>
      </c>
      <c r="F31" s="18">
        <v>2</v>
      </c>
      <c r="G31" s="18">
        <v>7</v>
      </c>
      <c r="H31" s="18">
        <f>SUM(Table19[[#This Row],[Column2]:[Column7]])</f>
        <v>788</v>
      </c>
      <c r="I31" s="26" t="s">
        <v>263</v>
      </c>
      <c r="J31" s="18">
        <v>146</v>
      </c>
      <c r="K31" s="18">
        <v>117</v>
      </c>
      <c r="L31" s="18">
        <v>0</v>
      </c>
      <c r="M31" s="18">
        <f>Table19[[#This Row],[Column10]]+Table19[[#This Row],[Column11]]+Table19[[#This Row],[Column14]]</f>
        <v>263</v>
      </c>
      <c r="N31" s="19">
        <f>Table19[[#This Row],[Column8]]+Table19[[#This Row],[Column17]]</f>
        <v>1051</v>
      </c>
    </row>
    <row r="32" spans="1:16" x14ac:dyDescent="0.3">
      <c r="A32" s="30" t="s">
        <v>264</v>
      </c>
      <c r="B32" s="18">
        <v>114</v>
      </c>
      <c r="C32" s="18">
        <v>0</v>
      </c>
      <c r="D32" s="18">
        <v>0</v>
      </c>
      <c r="E32" s="18">
        <v>31</v>
      </c>
      <c r="F32" s="18">
        <v>0</v>
      </c>
      <c r="G32" s="18">
        <v>0</v>
      </c>
      <c r="H32" s="18">
        <f>SUM(Table19[[#This Row],[Column2]:[Column7]])</f>
        <v>145</v>
      </c>
      <c r="I32" s="26" t="s">
        <v>264</v>
      </c>
      <c r="J32" s="18">
        <v>0</v>
      </c>
      <c r="K32" s="18">
        <v>18</v>
      </c>
      <c r="L32" s="18">
        <v>0</v>
      </c>
      <c r="M32" s="18">
        <f>SUM(Table19[[#This Row],[Column10]:[Column14]])</f>
        <v>18</v>
      </c>
      <c r="N32" s="19">
        <f>Table19[[#This Row],[Column8]]+Table19[[#This Row],[Column17]]</f>
        <v>163</v>
      </c>
    </row>
    <row r="33" spans="1:14" x14ac:dyDescent="0.3">
      <c r="A33" s="30" t="s">
        <v>265</v>
      </c>
      <c r="B33" s="18">
        <v>3197</v>
      </c>
      <c r="C33" s="18">
        <v>2268</v>
      </c>
      <c r="D33" s="18">
        <v>589</v>
      </c>
      <c r="E33" s="18">
        <v>183</v>
      </c>
      <c r="F33" s="18">
        <v>5</v>
      </c>
      <c r="G33" s="18">
        <v>32</v>
      </c>
      <c r="H33" s="18">
        <f>SUM(Table19[[#This Row],[Column2]:[Column7]])</f>
        <v>6274</v>
      </c>
      <c r="I33" s="26" t="s">
        <v>265</v>
      </c>
      <c r="J33" s="18">
        <v>1651</v>
      </c>
      <c r="K33" s="18">
        <v>2650</v>
      </c>
      <c r="L33" s="18">
        <v>341</v>
      </c>
      <c r="M33" s="18">
        <f>Table19[[#This Row],[Column10]]+Table19[[#This Row],[Column11]]+Table19[[#This Row],[Column14]]</f>
        <v>4642</v>
      </c>
      <c r="N33" s="19">
        <f>Table19[[#This Row],[Column8]]+Table19[[#This Row],[Column17]]</f>
        <v>10916</v>
      </c>
    </row>
    <row r="34" spans="1:14" x14ac:dyDescent="0.3">
      <c r="A34" s="30" t="s">
        <v>266</v>
      </c>
      <c r="B34" s="18">
        <v>78</v>
      </c>
      <c r="C34" s="18">
        <v>174</v>
      </c>
      <c r="D34" s="18">
        <v>3</v>
      </c>
      <c r="E34" s="18">
        <v>26</v>
      </c>
      <c r="F34" s="18">
        <v>2</v>
      </c>
      <c r="G34" s="18">
        <v>5</v>
      </c>
      <c r="H34" s="18">
        <f>SUM(Table19[[#This Row],[Column2]:[Column7]])</f>
        <v>288</v>
      </c>
      <c r="I34" s="26" t="s">
        <v>266</v>
      </c>
      <c r="J34" s="18">
        <v>85</v>
      </c>
      <c r="K34" s="18">
        <v>112</v>
      </c>
      <c r="L34" s="18">
        <v>0</v>
      </c>
      <c r="M34" s="18">
        <f>SUM(Table19[[#This Row],[Column10]:[Column14]])</f>
        <v>197</v>
      </c>
      <c r="N34" s="19">
        <f>Table19[[#This Row],[Column8]]+Table19[[#This Row],[Column17]]</f>
        <v>485</v>
      </c>
    </row>
    <row r="35" spans="1:14" x14ac:dyDescent="0.3">
      <c r="A35" s="30" t="s">
        <v>268</v>
      </c>
      <c r="B35" s="18">
        <v>65</v>
      </c>
      <c r="C35" s="18">
        <v>107</v>
      </c>
      <c r="D35" s="18">
        <v>12</v>
      </c>
      <c r="E35" s="18">
        <v>29</v>
      </c>
      <c r="F35" s="18">
        <v>2</v>
      </c>
      <c r="G35" s="18">
        <v>0</v>
      </c>
      <c r="H35" s="18">
        <f>SUM(Table19[[#This Row],[Column2]:[Column7]])</f>
        <v>215</v>
      </c>
      <c r="I35" s="26" t="s">
        <v>268</v>
      </c>
      <c r="J35" s="18">
        <v>70</v>
      </c>
      <c r="K35" s="18">
        <v>83</v>
      </c>
      <c r="L35" s="18">
        <v>2</v>
      </c>
      <c r="M35" s="18">
        <f>Table19[[#This Row],[Column10]]+Table19[[#This Row],[Column11]]+Table19[[#This Row],[Column14]]</f>
        <v>155</v>
      </c>
      <c r="N35" s="19">
        <f>Table19[[#This Row],[Column8]]+Table19[[#This Row],[Column17]]</f>
        <v>370</v>
      </c>
    </row>
    <row r="36" spans="1:14" x14ac:dyDescent="0.3">
      <c r="A36" s="30" t="s">
        <v>270</v>
      </c>
      <c r="B36" s="18">
        <v>37</v>
      </c>
      <c r="C36" s="18">
        <v>6</v>
      </c>
      <c r="D36" s="18">
        <v>0</v>
      </c>
      <c r="E36" s="18">
        <v>11</v>
      </c>
      <c r="F36" s="18">
        <v>0</v>
      </c>
      <c r="G36" s="18">
        <v>0</v>
      </c>
      <c r="H36" s="18">
        <f>SUM(Table19[[#This Row],[Column2]:[Column7]])</f>
        <v>54</v>
      </c>
      <c r="I36" s="26" t="s">
        <v>270</v>
      </c>
      <c r="J36" s="18">
        <v>0</v>
      </c>
      <c r="K36" s="18">
        <v>18</v>
      </c>
      <c r="L36" s="18">
        <v>0</v>
      </c>
      <c r="M36" s="18">
        <f>SUM(Table19[[#This Row],[Column10]:[Column14]])</f>
        <v>18</v>
      </c>
      <c r="N36" s="19">
        <f>Table19[[#This Row],[Column8]]+Table19[[#This Row],[Column17]]</f>
        <v>72</v>
      </c>
    </row>
    <row r="37" spans="1:14" x14ac:dyDescent="0.3">
      <c r="A37" s="30" t="s">
        <v>272</v>
      </c>
      <c r="B37" s="18">
        <v>498</v>
      </c>
      <c r="C37" s="18">
        <v>109</v>
      </c>
      <c r="D37" s="18">
        <v>55</v>
      </c>
      <c r="E37" s="18">
        <v>112</v>
      </c>
      <c r="F37" s="18">
        <v>0</v>
      </c>
      <c r="G37" s="18">
        <v>6</v>
      </c>
      <c r="H37" s="18">
        <f>SUM(Table19[[#This Row],[Column2]:[Column7]])</f>
        <v>780</v>
      </c>
      <c r="I37" s="26" t="s">
        <v>272</v>
      </c>
      <c r="J37" s="18">
        <v>262</v>
      </c>
      <c r="K37" s="18">
        <v>239</v>
      </c>
      <c r="L37" s="18">
        <v>3</v>
      </c>
      <c r="M37" s="18">
        <f>Table19[[#This Row],[Column10]]+Table19[[#This Row],[Column11]]+Table19[[#This Row],[Column14]]</f>
        <v>504</v>
      </c>
      <c r="N37" s="19">
        <f>Table19[[#This Row],[Column8]]+Table19[[#This Row],[Column17]]</f>
        <v>1284</v>
      </c>
    </row>
    <row r="38" spans="1:14" x14ac:dyDescent="0.3">
      <c r="A38" s="30" t="s">
        <v>274</v>
      </c>
      <c r="B38" s="18">
        <v>2926</v>
      </c>
      <c r="C38" s="18">
        <v>468</v>
      </c>
      <c r="D38" s="18">
        <v>5</v>
      </c>
      <c r="E38" s="18">
        <v>202</v>
      </c>
      <c r="F38" s="18">
        <v>3</v>
      </c>
      <c r="G38" s="18">
        <v>16</v>
      </c>
      <c r="H38" s="18">
        <f>SUM(Table19[[#This Row],[Column2]:[Column7]])</f>
        <v>3620</v>
      </c>
      <c r="I38" s="26" t="s">
        <v>274</v>
      </c>
      <c r="J38" s="18">
        <v>81</v>
      </c>
      <c r="K38" s="18">
        <v>467</v>
      </c>
      <c r="L38" s="18">
        <v>25</v>
      </c>
      <c r="M38" s="18">
        <f>SUM(Table19[[#This Row],[Column10]:[Column14]])</f>
        <v>573</v>
      </c>
      <c r="N38" s="19">
        <f>Table19[[#This Row],[Column8]]+Table19[[#This Row],[Column17]]</f>
        <v>4193</v>
      </c>
    </row>
    <row r="39" spans="1:14" x14ac:dyDescent="0.3">
      <c r="A39" s="30" t="s">
        <v>275</v>
      </c>
      <c r="B39" s="18">
        <v>555</v>
      </c>
      <c r="C39" s="18">
        <v>229</v>
      </c>
      <c r="D39" s="18">
        <v>18</v>
      </c>
      <c r="E39" s="18">
        <v>73</v>
      </c>
      <c r="F39" s="18">
        <v>1</v>
      </c>
      <c r="G39" s="18">
        <v>3</v>
      </c>
      <c r="H39" s="18">
        <f>SUM(Table19[[#This Row],[Column2]:[Column7]])</f>
        <v>879</v>
      </c>
      <c r="I39" s="26" t="s">
        <v>275</v>
      </c>
      <c r="J39" s="18">
        <v>240</v>
      </c>
      <c r="K39" s="18">
        <v>263</v>
      </c>
      <c r="L39" s="18">
        <v>0</v>
      </c>
      <c r="M39" s="18">
        <f>Table19[[#This Row],[Column10]]+Table19[[#This Row],[Column11]]+Table19[[#This Row],[Column14]]</f>
        <v>503</v>
      </c>
      <c r="N39" s="19">
        <f>Table19[[#This Row],[Column8]]+Table19[[#This Row],[Column17]]</f>
        <v>1382</v>
      </c>
    </row>
    <row r="40" spans="1:14" x14ac:dyDescent="0.3">
      <c r="A40" s="30" t="s">
        <v>281</v>
      </c>
      <c r="B40" s="18">
        <v>55</v>
      </c>
      <c r="C40" s="18">
        <v>57</v>
      </c>
      <c r="D40" s="18">
        <v>3</v>
      </c>
      <c r="E40" s="18">
        <v>25</v>
      </c>
      <c r="F40" s="18">
        <v>0</v>
      </c>
      <c r="G40" s="18">
        <v>0</v>
      </c>
      <c r="H40" s="18">
        <f>SUM(Table19[[#This Row],[Column2]:[Column7]])</f>
        <v>140</v>
      </c>
      <c r="I40" s="26" t="s">
        <v>281</v>
      </c>
      <c r="J40" s="18">
        <v>62</v>
      </c>
      <c r="K40" s="18">
        <v>19</v>
      </c>
      <c r="L40" s="18">
        <v>0</v>
      </c>
      <c r="M40" s="18">
        <f>SUM(Table19[[#This Row],[Column10]:[Column14]])</f>
        <v>81</v>
      </c>
      <c r="N40" s="19">
        <f>Table19[[#This Row],[Column8]]+Table19[[#This Row],[Column17]]</f>
        <v>221</v>
      </c>
    </row>
    <row r="41" spans="1:14" x14ac:dyDescent="0.3">
      <c r="A41" s="30" t="s">
        <v>282</v>
      </c>
      <c r="B41" s="18">
        <v>49</v>
      </c>
      <c r="C41" s="18">
        <v>42</v>
      </c>
      <c r="D41" s="18">
        <v>0</v>
      </c>
      <c r="E41" s="18">
        <v>13</v>
      </c>
      <c r="F41" s="18">
        <v>1</v>
      </c>
      <c r="G41" s="18">
        <v>1</v>
      </c>
      <c r="H41" s="18">
        <f>SUM(Table19[[#This Row],[Column2]:[Column7]])</f>
        <v>106</v>
      </c>
      <c r="I41" s="26" t="s">
        <v>282</v>
      </c>
      <c r="J41" s="18">
        <v>5</v>
      </c>
      <c r="K41" s="18">
        <v>12</v>
      </c>
      <c r="L41" s="18">
        <v>0</v>
      </c>
      <c r="M41" s="18">
        <f>Table19[[#This Row],[Column10]]+Table19[[#This Row],[Column11]]+Table19[[#This Row],[Column14]]</f>
        <v>17</v>
      </c>
      <c r="N41" s="19">
        <f>Table19[[#This Row],[Column8]]+Table19[[#This Row],[Column17]]</f>
        <v>123</v>
      </c>
    </row>
    <row r="42" spans="1:14" x14ac:dyDescent="0.3">
      <c r="A42" s="30" t="s">
        <v>283</v>
      </c>
      <c r="B42" s="18">
        <v>107</v>
      </c>
      <c r="C42" s="18">
        <v>95</v>
      </c>
      <c r="D42" s="18">
        <v>27</v>
      </c>
      <c r="E42" s="18">
        <v>14</v>
      </c>
      <c r="F42" s="18">
        <v>1</v>
      </c>
      <c r="G42" s="18">
        <v>0</v>
      </c>
      <c r="H42" s="18">
        <f>SUM(Table19[[#This Row],[Column2]:[Column7]])</f>
        <v>244</v>
      </c>
      <c r="I42" s="26" t="s">
        <v>283</v>
      </c>
      <c r="J42" s="18">
        <v>17</v>
      </c>
      <c r="K42" s="18">
        <v>55</v>
      </c>
      <c r="L42" s="18">
        <v>4</v>
      </c>
      <c r="M42" s="18">
        <f>SUM(Table19[[#This Row],[Column10]:[Column14]])</f>
        <v>76</v>
      </c>
      <c r="N42" s="19">
        <f>Table19[[#This Row],[Column8]]+Table19[[#This Row],[Column17]]</f>
        <v>320</v>
      </c>
    </row>
    <row r="43" spans="1:14" x14ac:dyDescent="0.3">
      <c r="A43" s="30" t="s">
        <v>55</v>
      </c>
      <c r="B43" s="18">
        <v>0</v>
      </c>
      <c r="C43" s="18">
        <v>4</v>
      </c>
      <c r="D43" s="18">
        <v>0</v>
      </c>
      <c r="E43" s="18">
        <v>0</v>
      </c>
      <c r="F43" s="18">
        <v>0</v>
      </c>
      <c r="G43" s="18">
        <v>0</v>
      </c>
      <c r="H43" s="18">
        <f>SUM(Table19[[#This Row],[Column2]:[Column7]])</f>
        <v>4</v>
      </c>
      <c r="I43" s="26" t="s">
        <v>55</v>
      </c>
      <c r="J43" s="18">
        <v>2</v>
      </c>
      <c r="K43" s="18">
        <v>105</v>
      </c>
      <c r="L43" s="18">
        <v>0</v>
      </c>
      <c r="M43" s="18">
        <f>Table19[[#This Row],[Column10]]+Table19[[#This Row],[Column11]]+Table19[[#This Row],[Column14]]</f>
        <v>107</v>
      </c>
      <c r="N43" s="19">
        <f>Table19[[#This Row],[Column8]]+Table19[[#This Row],[Column17]]</f>
        <v>111</v>
      </c>
    </row>
    <row r="44" spans="1:14" x14ac:dyDescent="0.3">
      <c r="A44" s="25" t="s">
        <v>105</v>
      </c>
      <c r="B44" s="23">
        <f>SUBTOTAL(109,B27:B43)</f>
        <v>9517</v>
      </c>
      <c r="C44" s="23">
        <f>SUBTOTAL(109,C27:C43)</f>
        <v>3842</v>
      </c>
      <c r="D44" s="23">
        <f>SUBTOTAL(109,D27:D43)</f>
        <v>771</v>
      </c>
      <c r="E44" s="23">
        <f>SUBTOTAL(109,E27:E43)</f>
        <v>872</v>
      </c>
      <c r="F44" s="23">
        <f>SUBTOTAL(109,F27:F43)</f>
        <v>17</v>
      </c>
      <c r="G44" s="23">
        <f>SUBTOTAL(109,G27:G43)</f>
        <v>70</v>
      </c>
      <c r="H44" s="23">
        <f>SUBTOTAL(109,H27:H43)</f>
        <v>15089</v>
      </c>
      <c r="I44" s="29" t="s">
        <v>105</v>
      </c>
      <c r="J44" s="23">
        <f>SUBTOTAL(109,J27:J43)</f>
        <v>2641</v>
      </c>
      <c r="K44" s="23">
        <f>SUBTOTAL(109,K27:K43)</f>
        <v>4280</v>
      </c>
      <c r="L44" s="23">
        <f>SUBTOTAL(109,L27:L43)</f>
        <v>382</v>
      </c>
      <c r="M44" s="23">
        <f>SUBTOTAL(109,M27:M43)</f>
        <v>7303</v>
      </c>
      <c r="N44" s="24">
        <f>SUBTOTAL(109,N27:N43)</f>
        <v>22392</v>
      </c>
    </row>
  </sheetData>
  <mergeCells count="4">
    <mergeCell ref="A1:L1"/>
    <mergeCell ref="A2:L2"/>
    <mergeCell ref="A23:P23"/>
    <mergeCell ref="A24:P24"/>
  </mergeCell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6"/>
  <sheetViews>
    <sheetView topLeftCell="L32" zoomScale="70" zoomScaleNormal="70" workbookViewId="0">
      <selection activeCell="A65" sqref="A65:XFD65"/>
    </sheetView>
  </sheetViews>
  <sheetFormatPr defaultRowHeight="14.4" x14ac:dyDescent="0.3"/>
  <cols>
    <col min="1" max="1" width="18.44140625" customWidth="1"/>
    <col min="2" max="2" width="18.5546875" customWidth="1"/>
    <col min="3" max="3" width="16" customWidth="1"/>
    <col min="4" max="4" width="29.6640625" customWidth="1"/>
    <col min="5" max="5" width="28.5546875" customWidth="1"/>
    <col min="6" max="6" width="14.6640625" customWidth="1"/>
    <col min="7" max="7" width="19.44140625" customWidth="1"/>
    <col min="8" max="8" width="13" customWidth="1"/>
    <col min="9" max="9" width="13.44140625" customWidth="1"/>
    <col min="10" max="10" width="30.6640625" customWidth="1"/>
    <col min="11" max="11" width="12" customWidth="1"/>
    <col min="12" max="12" width="22.6640625" customWidth="1"/>
    <col min="13" max="18" width="12" customWidth="1"/>
  </cols>
  <sheetData>
    <row r="1" spans="1:12" ht="27.6" x14ac:dyDescent="0.45">
      <c r="A1" s="85" t="s">
        <v>284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1:12" x14ac:dyDescent="0.3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 x14ac:dyDescent="0.3">
      <c r="A3" s="18" t="s">
        <v>149</v>
      </c>
      <c r="B3" s="18"/>
      <c r="C3" s="18"/>
      <c r="D3" s="18"/>
      <c r="E3" s="18"/>
      <c r="F3" s="18"/>
      <c r="G3" s="18" t="s">
        <v>150</v>
      </c>
      <c r="H3" s="18"/>
      <c r="I3" s="18"/>
      <c r="J3" s="18"/>
      <c r="K3" s="18"/>
      <c r="L3" s="18"/>
    </row>
    <row r="4" spans="1:12" x14ac:dyDescent="0.3">
      <c r="A4" s="20" t="s">
        <v>2</v>
      </c>
      <c r="B4" s="21" t="s">
        <v>107</v>
      </c>
      <c r="C4" s="21" t="s">
        <v>285</v>
      </c>
      <c r="D4" s="21" t="s">
        <v>5</v>
      </c>
      <c r="E4" s="21" t="s">
        <v>6</v>
      </c>
      <c r="F4" s="21" t="s">
        <v>7</v>
      </c>
      <c r="G4" s="21" t="s">
        <v>227</v>
      </c>
      <c r="H4" s="21" t="s">
        <v>258</v>
      </c>
      <c r="I4" s="21" t="s">
        <v>286</v>
      </c>
      <c r="J4" s="21" t="s">
        <v>287</v>
      </c>
      <c r="K4" s="21" t="s">
        <v>9</v>
      </c>
      <c r="L4" s="22" t="s">
        <v>288</v>
      </c>
    </row>
    <row r="5" spans="1:12" x14ac:dyDescent="0.3">
      <c r="A5" s="30" t="s">
        <v>11</v>
      </c>
      <c r="B5" s="18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8" t="s">
        <v>21</v>
      </c>
      <c r="L5" s="19" t="s">
        <v>22</v>
      </c>
    </row>
    <row r="6" spans="1:12" x14ac:dyDescent="0.3">
      <c r="A6" s="30"/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x14ac:dyDescent="0.3">
      <c r="A7" s="27" t="s">
        <v>289</v>
      </c>
      <c r="B7" s="18">
        <v>0</v>
      </c>
      <c r="C7" s="18">
        <v>0</v>
      </c>
      <c r="D7" s="18">
        <v>0</v>
      </c>
      <c r="E7" s="18">
        <v>0</v>
      </c>
      <c r="F7" s="18">
        <f>SUM(Table21[[#This Row],[Students*]:[Hubert H. Humphrey Fellows]])</f>
        <v>0</v>
      </c>
      <c r="G7" s="26" t="s">
        <v>290</v>
      </c>
      <c r="H7" s="18">
        <v>0</v>
      </c>
      <c r="I7" s="18">
        <v>0</v>
      </c>
      <c r="J7" s="18">
        <v>0</v>
      </c>
      <c r="K7" s="18">
        <f>SUM(Table21[[#This Row],[Students*3]:[Teacher Exchange or Seminars5]])</f>
        <v>0</v>
      </c>
      <c r="L7" s="19">
        <f>F7+K7</f>
        <v>0</v>
      </c>
    </row>
    <row r="8" spans="1:12" x14ac:dyDescent="0.3">
      <c r="A8" s="27" t="s">
        <v>291</v>
      </c>
      <c r="B8" s="18">
        <v>1</v>
      </c>
      <c r="C8" s="18">
        <v>0</v>
      </c>
      <c r="D8" s="18">
        <v>0</v>
      </c>
      <c r="E8" s="18">
        <v>0</v>
      </c>
      <c r="F8" s="18">
        <f>SUM(Table21[[#This Row],[Students*]:[Hubert H. Humphrey Fellows]])</f>
        <v>1</v>
      </c>
      <c r="G8" s="26" t="s">
        <v>291</v>
      </c>
      <c r="H8" s="18">
        <v>0</v>
      </c>
      <c r="I8" s="18">
        <v>0</v>
      </c>
      <c r="J8" s="18">
        <v>0</v>
      </c>
      <c r="K8" s="18">
        <f>SUM(Table21[[#This Row],[Students*3]:[Teacher Exchange or Seminars5]])</f>
        <v>0</v>
      </c>
      <c r="L8" s="19">
        <f t="shared" ref="L8:L44" si="0">F8+K8</f>
        <v>1</v>
      </c>
    </row>
    <row r="9" spans="1:12" x14ac:dyDescent="0.3">
      <c r="A9" s="27" t="s">
        <v>292</v>
      </c>
      <c r="B9" s="18">
        <v>116</v>
      </c>
      <c r="C9" s="18">
        <v>125</v>
      </c>
      <c r="D9" s="18">
        <v>3</v>
      </c>
      <c r="E9" s="18">
        <v>2</v>
      </c>
      <c r="F9" s="18">
        <f>SUM(Table21[[#This Row],[Students*]:[Hubert H. Humphrey Fellows]])</f>
        <v>246</v>
      </c>
      <c r="G9" s="26" t="s">
        <v>292</v>
      </c>
      <c r="H9" s="18">
        <v>36</v>
      </c>
      <c r="I9" s="18">
        <v>4</v>
      </c>
      <c r="J9" s="18">
        <v>0</v>
      </c>
      <c r="K9" s="18">
        <f>SUM(Table21[[#This Row],[Students*3]:[Teacher Exchange or Seminars5]])</f>
        <v>40</v>
      </c>
      <c r="L9" s="19">
        <f t="shared" si="0"/>
        <v>286</v>
      </c>
    </row>
    <row r="10" spans="1:12" x14ac:dyDescent="0.3">
      <c r="A10" s="27" t="s">
        <v>293</v>
      </c>
      <c r="B10" s="18">
        <v>0</v>
      </c>
      <c r="C10" s="18">
        <v>0</v>
      </c>
      <c r="D10" s="18">
        <v>0</v>
      </c>
      <c r="E10" s="18">
        <v>0</v>
      </c>
      <c r="F10" s="18">
        <f>SUM(Table21[[#This Row],[Students*]:[Hubert H. Humphrey Fellows]])</f>
        <v>0</v>
      </c>
      <c r="G10" s="26" t="s">
        <v>293</v>
      </c>
      <c r="H10" s="18">
        <v>0</v>
      </c>
      <c r="I10" s="18">
        <v>1</v>
      </c>
      <c r="J10" s="18">
        <v>0</v>
      </c>
      <c r="K10" s="18">
        <f>SUM(Table21[[#This Row],[Students*3]:[Teacher Exchange or Seminars5]])</f>
        <v>1</v>
      </c>
      <c r="L10" s="19">
        <f t="shared" si="0"/>
        <v>1</v>
      </c>
    </row>
    <row r="11" spans="1:12" x14ac:dyDescent="0.3">
      <c r="A11" s="27" t="s">
        <v>294</v>
      </c>
      <c r="B11" s="18">
        <v>3</v>
      </c>
      <c r="C11" s="18">
        <v>0</v>
      </c>
      <c r="D11" s="18">
        <v>0</v>
      </c>
      <c r="E11" s="18">
        <v>0</v>
      </c>
      <c r="F11" s="18">
        <f>SUM(Table21[[#This Row],[Students*]:[Hubert H. Humphrey Fellows]])</f>
        <v>3</v>
      </c>
      <c r="G11" s="26" t="s">
        <v>294</v>
      </c>
      <c r="H11" s="18">
        <v>2</v>
      </c>
      <c r="I11" s="18">
        <v>1</v>
      </c>
      <c r="J11" s="18">
        <v>0</v>
      </c>
      <c r="K11" s="18">
        <f>SUM(Table21[[#This Row],[Students*3]:[Teacher Exchange or Seminars5]])</f>
        <v>3</v>
      </c>
      <c r="L11" s="19">
        <f t="shared" si="0"/>
        <v>6</v>
      </c>
    </row>
    <row r="12" spans="1:12" x14ac:dyDescent="0.3">
      <c r="A12" s="27" t="s">
        <v>295</v>
      </c>
      <c r="B12" s="18">
        <v>0</v>
      </c>
      <c r="C12" s="18">
        <v>0</v>
      </c>
      <c r="D12" s="18">
        <v>0</v>
      </c>
      <c r="E12" s="18">
        <v>0</v>
      </c>
      <c r="F12" s="18">
        <f>SUM(Table21[[#This Row],[Students*]:[Hubert H. Humphrey Fellows]])</f>
        <v>0</v>
      </c>
      <c r="G12" s="26" t="s">
        <v>295</v>
      </c>
      <c r="H12" s="18">
        <v>0</v>
      </c>
      <c r="I12" s="18">
        <v>1</v>
      </c>
      <c r="J12" s="18">
        <v>0</v>
      </c>
      <c r="K12" s="18">
        <f>SUM(Table21[[#This Row],[Students*3]:[Teacher Exchange or Seminars5]])</f>
        <v>1</v>
      </c>
      <c r="L12" s="19">
        <f t="shared" si="0"/>
        <v>1</v>
      </c>
    </row>
    <row r="13" spans="1:12" x14ac:dyDescent="0.3">
      <c r="A13" s="27" t="s">
        <v>296</v>
      </c>
      <c r="B13" s="18">
        <v>11</v>
      </c>
      <c r="C13" s="18">
        <v>0</v>
      </c>
      <c r="D13" s="18">
        <v>2</v>
      </c>
      <c r="E13" s="18">
        <v>1</v>
      </c>
      <c r="F13" s="18">
        <f>SUM(Table21[[#This Row],[Students*]:[Hubert H. Humphrey Fellows]])</f>
        <v>14</v>
      </c>
      <c r="G13" s="26" t="s">
        <v>296</v>
      </c>
      <c r="H13" s="18">
        <v>2</v>
      </c>
      <c r="I13" s="18">
        <v>2</v>
      </c>
      <c r="J13" s="18">
        <v>0</v>
      </c>
      <c r="K13" s="18">
        <f>SUM(Table21[[#This Row],[Students*3]:[Teacher Exchange or Seminars5]])</f>
        <v>4</v>
      </c>
      <c r="L13" s="19">
        <f t="shared" si="0"/>
        <v>18</v>
      </c>
    </row>
    <row r="14" spans="1:12" x14ac:dyDescent="0.3">
      <c r="A14" s="27" t="s">
        <v>297</v>
      </c>
      <c r="B14" s="18">
        <v>52</v>
      </c>
      <c r="C14" s="18">
        <v>50</v>
      </c>
      <c r="D14" s="18">
        <v>4</v>
      </c>
      <c r="E14" s="18">
        <v>3</v>
      </c>
      <c r="F14" s="18">
        <f>SUM(Table21[[#This Row],[Students*]:[Hubert H. Humphrey Fellows]])</f>
        <v>109</v>
      </c>
      <c r="G14" s="26" t="s">
        <v>297</v>
      </c>
      <c r="H14" s="18">
        <v>138</v>
      </c>
      <c r="I14" s="18">
        <v>29</v>
      </c>
      <c r="J14" s="18">
        <v>0</v>
      </c>
      <c r="K14" s="18">
        <f>SUM(Table21[[#This Row],[Students*3]:[Teacher Exchange or Seminars5]])</f>
        <v>167</v>
      </c>
      <c r="L14" s="19">
        <f t="shared" si="0"/>
        <v>276</v>
      </c>
    </row>
    <row r="15" spans="1:12" x14ac:dyDescent="0.3">
      <c r="A15" s="27" t="s">
        <v>298</v>
      </c>
      <c r="B15" s="18">
        <v>15</v>
      </c>
      <c r="C15" s="18">
        <v>19</v>
      </c>
      <c r="D15" s="18">
        <v>0</v>
      </c>
      <c r="E15" s="18">
        <v>0</v>
      </c>
      <c r="F15" s="18">
        <f>SUM(Table21[[#This Row],[Students*]:[Hubert H. Humphrey Fellows]])</f>
        <v>34</v>
      </c>
      <c r="G15" s="26" t="s">
        <v>298</v>
      </c>
      <c r="H15" s="18">
        <v>13</v>
      </c>
      <c r="I15" s="18">
        <v>23</v>
      </c>
      <c r="J15" s="18">
        <v>0</v>
      </c>
      <c r="K15" s="18">
        <f>SUM(Table21[[#This Row],[Students*3]:[Teacher Exchange or Seminars5]])</f>
        <v>36</v>
      </c>
      <c r="L15" s="19">
        <f t="shared" si="0"/>
        <v>70</v>
      </c>
    </row>
    <row r="16" spans="1:12" x14ac:dyDescent="0.3">
      <c r="A16" s="27" t="s">
        <v>299</v>
      </c>
      <c r="B16" s="18">
        <v>77</v>
      </c>
      <c r="C16" s="18">
        <v>0</v>
      </c>
      <c r="D16" s="18">
        <v>2</v>
      </c>
      <c r="E16" s="18">
        <v>1</v>
      </c>
      <c r="F16" s="18">
        <f>SUM(Table21[[#This Row],[Students*]:[Hubert H. Humphrey Fellows]])</f>
        <v>80</v>
      </c>
      <c r="G16" s="26" t="s">
        <v>299</v>
      </c>
      <c r="H16" s="18">
        <v>12</v>
      </c>
      <c r="I16" s="18">
        <v>10</v>
      </c>
      <c r="J16" s="18">
        <v>0</v>
      </c>
      <c r="K16" s="18">
        <f>SUM(Table21[[#This Row],[Students*3]:[Teacher Exchange or Seminars5]])</f>
        <v>22</v>
      </c>
      <c r="L16" s="19">
        <f t="shared" si="0"/>
        <v>102</v>
      </c>
    </row>
    <row r="17" spans="1:12" x14ac:dyDescent="0.3">
      <c r="A17" s="27" t="s">
        <v>300</v>
      </c>
      <c r="B17" s="18">
        <v>132</v>
      </c>
      <c r="C17" s="18">
        <v>9</v>
      </c>
      <c r="D17" s="18">
        <v>4</v>
      </c>
      <c r="E17" s="18">
        <v>3</v>
      </c>
      <c r="F17" s="18">
        <f>SUM(Table21[[#This Row],[Students*]:[Hubert H. Humphrey Fellows]])</f>
        <v>148</v>
      </c>
      <c r="G17" s="26" t="s">
        <v>300</v>
      </c>
      <c r="H17" s="18">
        <v>97</v>
      </c>
      <c r="I17" s="18">
        <v>15</v>
      </c>
      <c r="J17" s="18">
        <v>13</v>
      </c>
      <c r="K17" s="18">
        <f>SUM(Table21[[#This Row],[Students*3]:[Teacher Exchange or Seminars5]])</f>
        <v>125</v>
      </c>
      <c r="L17" s="19">
        <f t="shared" si="0"/>
        <v>273</v>
      </c>
    </row>
    <row r="18" spans="1:12" x14ac:dyDescent="0.3">
      <c r="A18" s="27" t="s">
        <v>301</v>
      </c>
      <c r="B18" s="18">
        <v>11</v>
      </c>
      <c r="C18" s="18">
        <v>1</v>
      </c>
      <c r="D18" s="18">
        <v>2</v>
      </c>
      <c r="E18" s="18">
        <v>1</v>
      </c>
      <c r="F18" s="18">
        <f>SUM(Table21[[#This Row],[Students*]:[Hubert H. Humphrey Fellows]])</f>
        <v>15</v>
      </c>
      <c r="G18" s="26" t="s">
        <v>301</v>
      </c>
      <c r="H18" s="18">
        <v>5</v>
      </c>
      <c r="I18" s="18">
        <v>2</v>
      </c>
      <c r="J18" s="18">
        <v>0</v>
      </c>
      <c r="K18" s="18">
        <f>SUM(Table21[[#This Row],[Students*3]:[Teacher Exchange or Seminars5]])</f>
        <v>7</v>
      </c>
      <c r="L18" s="19">
        <f t="shared" si="0"/>
        <v>22</v>
      </c>
    </row>
    <row r="19" spans="1:12" x14ac:dyDescent="0.3">
      <c r="A19" s="27" t="s">
        <v>302</v>
      </c>
      <c r="B19" s="18">
        <v>0</v>
      </c>
      <c r="C19" s="18">
        <v>0</v>
      </c>
      <c r="D19" s="18">
        <v>0</v>
      </c>
      <c r="E19" s="18">
        <v>2</v>
      </c>
      <c r="F19" s="18">
        <f>SUM(Table21[[#This Row],[Students*]:[Hubert H. Humphrey Fellows]])</f>
        <v>2</v>
      </c>
      <c r="G19" s="26" t="s">
        <v>302</v>
      </c>
      <c r="H19" s="18">
        <v>0</v>
      </c>
      <c r="I19" s="18">
        <v>0</v>
      </c>
      <c r="J19" s="18">
        <v>0</v>
      </c>
      <c r="K19" s="18">
        <f>SUM(Table21[[#This Row],[Students*3]:[Teacher Exchange or Seminars5]])</f>
        <v>0</v>
      </c>
      <c r="L19" s="19">
        <f t="shared" si="0"/>
        <v>2</v>
      </c>
    </row>
    <row r="20" spans="1:12" x14ac:dyDescent="0.3">
      <c r="A20" s="27" t="s">
        <v>303</v>
      </c>
      <c r="B20" s="18">
        <v>0</v>
      </c>
      <c r="C20" s="18">
        <v>0</v>
      </c>
      <c r="D20" s="18">
        <v>0</v>
      </c>
      <c r="E20" s="18">
        <v>0</v>
      </c>
      <c r="F20" s="18">
        <f>SUM(Table21[[#This Row],[Students*]:[Hubert H. Humphrey Fellows]])</f>
        <v>0</v>
      </c>
      <c r="G20" s="26" t="s">
        <v>303</v>
      </c>
      <c r="H20" s="18">
        <v>0</v>
      </c>
      <c r="I20" s="18">
        <v>0</v>
      </c>
      <c r="J20" s="18">
        <v>0</v>
      </c>
      <c r="K20" s="18">
        <f>SUM(Table21[[#This Row],[Students*3]:[Teacher Exchange or Seminars5]])</f>
        <v>0</v>
      </c>
      <c r="L20" s="19">
        <f t="shared" si="0"/>
        <v>0</v>
      </c>
    </row>
    <row r="21" spans="1:12" x14ac:dyDescent="0.3">
      <c r="A21" s="27" t="s">
        <v>304</v>
      </c>
      <c r="B21" s="18">
        <v>9</v>
      </c>
      <c r="C21" s="18">
        <v>0</v>
      </c>
      <c r="D21" s="18">
        <v>0</v>
      </c>
      <c r="E21" s="18">
        <v>0</v>
      </c>
      <c r="F21" s="18">
        <f>SUM(Table21[[#This Row],[Students*]:[Hubert H. Humphrey Fellows]])</f>
        <v>9</v>
      </c>
      <c r="G21" s="26" t="s">
        <v>304</v>
      </c>
      <c r="H21" s="18">
        <v>5</v>
      </c>
      <c r="I21" s="18">
        <v>2</v>
      </c>
      <c r="J21" s="18">
        <v>0</v>
      </c>
      <c r="K21" s="18">
        <f>SUM(Table21[[#This Row],[Students*3]:[Teacher Exchange or Seminars5]])</f>
        <v>7</v>
      </c>
      <c r="L21" s="19">
        <f t="shared" si="0"/>
        <v>16</v>
      </c>
    </row>
    <row r="22" spans="1:12" x14ac:dyDescent="0.3">
      <c r="A22" s="27" t="s">
        <v>305</v>
      </c>
      <c r="B22" s="18">
        <v>48</v>
      </c>
      <c r="C22" s="18">
        <v>1</v>
      </c>
      <c r="D22" s="18">
        <v>1</v>
      </c>
      <c r="E22" s="18">
        <v>1</v>
      </c>
      <c r="F22" s="18">
        <f>SUM(Table21[[#This Row],[Students*]:[Hubert H. Humphrey Fellows]])</f>
        <v>51</v>
      </c>
      <c r="G22" s="26" t="s">
        <v>305</v>
      </c>
      <c r="H22" s="18">
        <v>17</v>
      </c>
      <c r="I22" s="18">
        <v>9</v>
      </c>
      <c r="J22" s="18">
        <v>0</v>
      </c>
      <c r="K22" s="18">
        <f>SUM(Table21[[#This Row],[Students*3]:[Teacher Exchange or Seminars5]])</f>
        <v>26</v>
      </c>
      <c r="L22" s="19">
        <f t="shared" si="0"/>
        <v>77</v>
      </c>
    </row>
    <row r="23" spans="1:12" x14ac:dyDescent="0.3">
      <c r="A23" s="27" t="s">
        <v>306</v>
      </c>
      <c r="B23" s="18">
        <v>12</v>
      </c>
      <c r="C23" s="18">
        <v>0</v>
      </c>
      <c r="D23" s="18">
        <v>2</v>
      </c>
      <c r="E23" s="18">
        <v>0</v>
      </c>
      <c r="F23" s="18">
        <f>SUM(Table21[[#This Row],[Students*]:[Hubert H. Humphrey Fellows]])</f>
        <v>14</v>
      </c>
      <c r="G23" s="26" t="s">
        <v>306</v>
      </c>
      <c r="H23" s="18">
        <v>3</v>
      </c>
      <c r="I23" s="18">
        <v>2</v>
      </c>
      <c r="J23" s="18">
        <v>0</v>
      </c>
      <c r="K23" s="18">
        <f>SUM(Table21[[#This Row],[Students*3]:[Teacher Exchange or Seminars5]])</f>
        <v>5</v>
      </c>
      <c r="L23" s="19">
        <f t="shared" si="0"/>
        <v>19</v>
      </c>
    </row>
    <row r="24" spans="1:12" x14ac:dyDescent="0.3">
      <c r="A24" s="27" t="s">
        <v>307</v>
      </c>
      <c r="B24" s="18">
        <v>0</v>
      </c>
      <c r="C24" s="18">
        <v>0</v>
      </c>
      <c r="D24" s="18">
        <v>0</v>
      </c>
      <c r="E24" s="18">
        <v>0</v>
      </c>
      <c r="F24" s="18">
        <f>SUM(Table21[[#This Row],[Students*]:[Hubert H. Humphrey Fellows]])</f>
        <v>0</v>
      </c>
      <c r="G24" s="26" t="s">
        <v>307</v>
      </c>
      <c r="H24" s="18">
        <v>0</v>
      </c>
      <c r="I24" s="18">
        <v>0</v>
      </c>
      <c r="J24" s="18">
        <v>0</v>
      </c>
      <c r="K24" s="18">
        <f>SUM(Table21[[#This Row],[Students*3]:[Teacher Exchange or Seminars5]])</f>
        <v>0</v>
      </c>
      <c r="L24" s="19">
        <f t="shared" si="0"/>
        <v>0</v>
      </c>
    </row>
    <row r="25" spans="1:12" x14ac:dyDescent="0.3">
      <c r="A25" s="27" t="s">
        <v>308</v>
      </c>
      <c r="B25" s="18">
        <v>13</v>
      </c>
      <c r="C25" s="18">
        <v>0</v>
      </c>
      <c r="D25" s="18">
        <v>1</v>
      </c>
      <c r="E25" s="18">
        <v>0</v>
      </c>
      <c r="F25" s="18">
        <f>SUM(Table21[[#This Row],[Students*]:[Hubert H. Humphrey Fellows]])</f>
        <v>14</v>
      </c>
      <c r="G25" s="26" t="s">
        <v>308</v>
      </c>
      <c r="H25" s="18">
        <v>5</v>
      </c>
      <c r="I25" s="18">
        <v>2</v>
      </c>
      <c r="J25" s="18">
        <v>0</v>
      </c>
      <c r="K25" s="18">
        <f>SUM(Table21[[#This Row],[Students*3]:[Teacher Exchange or Seminars5]])</f>
        <v>7</v>
      </c>
      <c r="L25" s="19">
        <f t="shared" si="0"/>
        <v>21</v>
      </c>
    </row>
    <row r="26" spans="1:12" x14ac:dyDescent="0.3">
      <c r="A26" s="27" t="s">
        <v>309</v>
      </c>
      <c r="B26" s="18">
        <v>0</v>
      </c>
      <c r="C26" s="18">
        <v>0</v>
      </c>
      <c r="D26" s="18">
        <v>0</v>
      </c>
      <c r="E26" s="18">
        <v>0</v>
      </c>
      <c r="F26" s="18">
        <f>SUM(Table21[[#This Row],[Students*]:[Hubert H. Humphrey Fellows]])</f>
        <v>0</v>
      </c>
      <c r="G26" s="26" t="s">
        <v>309</v>
      </c>
      <c r="H26" s="18">
        <v>0</v>
      </c>
      <c r="I26" s="18">
        <v>1</v>
      </c>
      <c r="J26" s="18">
        <v>0</v>
      </c>
      <c r="K26" s="18">
        <f>SUM(Table21[[#This Row],[Students*3]:[Teacher Exchange or Seminars5]])</f>
        <v>1</v>
      </c>
      <c r="L26" s="19">
        <f t="shared" si="0"/>
        <v>1</v>
      </c>
    </row>
    <row r="27" spans="1:12" x14ac:dyDescent="0.3">
      <c r="A27" s="27" t="s">
        <v>310</v>
      </c>
      <c r="B27" s="18">
        <v>17</v>
      </c>
      <c r="C27" s="18">
        <v>0</v>
      </c>
      <c r="D27" s="18">
        <v>2</v>
      </c>
      <c r="E27" s="18">
        <v>0</v>
      </c>
      <c r="F27" s="18">
        <f>SUM(Table21[[#This Row],[Students*]:[Hubert H. Humphrey Fellows]])</f>
        <v>19</v>
      </c>
      <c r="G27" s="26" t="s">
        <v>310</v>
      </c>
      <c r="H27" s="18">
        <v>0</v>
      </c>
      <c r="I27" s="18">
        <v>1</v>
      </c>
      <c r="J27" s="18">
        <v>0</v>
      </c>
      <c r="K27" s="18">
        <f>SUM(Table21[[#This Row],[Students*3]:[Teacher Exchange or Seminars5]])</f>
        <v>1</v>
      </c>
      <c r="L27" s="19">
        <f t="shared" si="0"/>
        <v>20</v>
      </c>
    </row>
    <row r="28" spans="1:12" x14ac:dyDescent="0.3">
      <c r="A28" s="27" t="s">
        <v>311</v>
      </c>
      <c r="B28" s="18">
        <v>18</v>
      </c>
      <c r="C28" s="18">
        <v>0</v>
      </c>
      <c r="D28" s="18">
        <v>3</v>
      </c>
      <c r="E28" s="18">
        <v>0</v>
      </c>
      <c r="F28" s="18">
        <f>SUM(Table21[[#This Row],[Students*]:[Hubert H. Humphrey Fellows]])</f>
        <v>21</v>
      </c>
      <c r="G28" s="26" t="s">
        <v>311</v>
      </c>
      <c r="H28" s="18">
        <v>4</v>
      </c>
      <c r="I28" s="18">
        <v>2</v>
      </c>
      <c r="J28" s="18">
        <v>1</v>
      </c>
      <c r="K28" s="18">
        <f>SUM(Table21[[#This Row],[Students*3]:[Teacher Exchange or Seminars5]])</f>
        <v>7</v>
      </c>
      <c r="L28" s="19">
        <f t="shared" si="0"/>
        <v>28</v>
      </c>
    </row>
    <row r="29" spans="1:12" x14ac:dyDescent="0.3">
      <c r="A29" s="27" t="s">
        <v>312</v>
      </c>
      <c r="B29" s="18">
        <v>9</v>
      </c>
      <c r="C29" s="18">
        <v>0</v>
      </c>
      <c r="D29" s="18">
        <v>0</v>
      </c>
      <c r="E29" s="18">
        <v>0</v>
      </c>
      <c r="F29" s="18">
        <f>SUM(Table21[[#This Row],[Students*]:[Hubert H. Humphrey Fellows]])</f>
        <v>9</v>
      </c>
      <c r="G29" s="26" t="s">
        <v>312</v>
      </c>
      <c r="H29" s="18">
        <v>3</v>
      </c>
      <c r="I29" s="18">
        <v>2</v>
      </c>
      <c r="J29" s="18">
        <v>0</v>
      </c>
      <c r="K29" s="18">
        <f>SUM(Table21[[#This Row],[Students*3]:[Teacher Exchange or Seminars5]])</f>
        <v>5</v>
      </c>
      <c r="L29" s="19">
        <f t="shared" si="0"/>
        <v>14</v>
      </c>
    </row>
    <row r="30" spans="1:12" x14ac:dyDescent="0.3">
      <c r="A30" s="27" t="s">
        <v>313</v>
      </c>
      <c r="B30" s="18">
        <v>138</v>
      </c>
      <c r="C30" s="18">
        <v>22</v>
      </c>
      <c r="D30" s="18">
        <v>3</v>
      </c>
      <c r="E30" s="18">
        <v>2</v>
      </c>
      <c r="F30" s="18">
        <f>SUM(Table21[[#This Row],[Students*]:[Hubert H. Humphrey Fellows]])</f>
        <v>165</v>
      </c>
      <c r="G30" s="26" t="s">
        <v>313</v>
      </c>
      <c r="H30" s="18">
        <v>89</v>
      </c>
      <c r="I30" s="18">
        <v>16</v>
      </c>
      <c r="J30" s="18">
        <v>3</v>
      </c>
      <c r="K30" s="18">
        <f>SUM(Table21[[#This Row],[Students*3]:[Teacher Exchange or Seminars5]])</f>
        <v>108</v>
      </c>
      <c r="L30" s="19">
        <f t="shared" si="0"/>
        <v>273</v>
      </c>
    </row>
    <row r="31" spans="1:12" x14ac:dyDescent="0.3">
      <c r="A31" s="27" t="s">
        <v>55</v>
      </c>
      <c r="B31" s="18">
        <v>0</v>
      </c>
      <c r="C31" s="18">
        <v>0</v>
      </c>
      <c r="D31" s="18">
        <v>0</v>
      </c>
      <c r="E31" s="18">
        <v>0</v>
      </c>
      <c r="F31" s="18">
        <f>SUM(Table21[[#This Row],[Students*]:[Hubert H. Humphrey Fellows]])</f>
        <v>0</v>
      </c>
      <c r="G31" s="26" t="s">
        <v>55</v>
      </c>
      <c r="H31" s="18">
        <v>0</v>
      </c>
      <c r="I31" s="18">
        <v>0</v>
      </c>
      <c r="J31" s="18">
        <v>0</v>
      </c>
      <c r="K31" s="18">
        <f>SUM(Table21[[#This Row],[Students*3]:[Teacher Exchange or Seminars5]])</f>
        <v>0</v>
      </c>
      <c r="L31" s="19">
        <f t="shared" si="0"/>
        <v>0</v>
      </c>
    </row>
    <row r="32" spans="1:12" x14ac:dyDescent="0.3">
      <c r="A32" s="27" t="s">
        <v>314</v>
      </c>
      <c r="B32" s="18">
        <v>0</v>
      </c>
      <c r="C32" s="18">
        <v>0</v>
      </c>
      <c r="D32" s="18">
        <v>0</v>
      </c>
      <c r="E32" s="18">
        <v>0</v>
      </c>
      <c r="F32" s="18">
        <f>SUM(Table21[[#This Row],[Students*]:[Hubert H. Humphrey Fellows]])</f>
        <v>0</v>
      </c>
      <c r="G32" s="26" t="s">
        <v>315</v>
      </c>
      <c r="H32" s="18">
        <v>0</v>
      </c>
      <c r="I32" s="18">
        <v>0</v>
      </c>
      <c r="J32" s="18">
        <v>0</v>
      </c>
      <c r="K32" s="18">
        <f>SUM(Table21[[#This Row],[Students*3]:[Teacher Exchange or Seminars5]])</f>
        <v>0</v>
      </c>
      <c r="L32" s="19">
        <f t="shared" si="0"/>
        <v>0</v>
      </c>
    </row>
    <row r="33" spans="1:18" x14ac:dyDescent="0.3">
      <c r="A33" s="27" t="s">
        <v>316</v>
      </c>
      <c r="B33" s="18">
        <v>14</v>
      </c>
      <c r="C33" s="18">
        <v>0</v>
      </c>
      <c r="D33" s="18">
        <v>3</v>
      </c>
      <c r="E33" s="18">
        <v>0</v>
      </c>
      <c r="F33" s="18">
        <f>SUM(Table21[[#This Row],[Students*]:[Hubert H. Humphrey Fellows]])</f>
        <v>17</v>
      </c>
      <c r="G33" s="26" t="s">
        <v>316</v>
      </c>
      <c r="H33" s="18">
        <v>0</v>
      </c>
      <c r="I33" s="18">
        <v>0</v>
      </c>
      <c r="J33" s="18">
        <v>0</v>
      </c>
      <c r="K33" s="18">
        <f>SUM(Table21[[#This Row],[Students*3]:[Teacher Exchange or Seminars5]])</f>
        <v>0</v>
      </c>
      <c r="L33" s="19">
        <f t="shared" si="0"/>
        <v>17</v>
      </c>
    </row>
    <row r="34" spans="1:18" x14ac:dyDescent="0.3">
      <c r="A34" s="27" t="s">
        <v>317</v>
      </c>
      <c r="B34" s="18">
        <v>33</v>
      </c>
      <c r="C34" s="18">
        <v>0</v>
      </c>
      <c r="D34" s="18">
        <v>2</v>
      </c>
      <c r="E34" s="18">
        <v>1</v>
      </c>
      <c r="F34" s="18">
        <f>SUM(Table21[[#This Row],[Students*]:[Hubert H. Humphrey Fellows]])</f>
        <v>36</v>
      </c>
      <c r="G34" s="26" t="s">
        <v>317</v>
      </c>
      <c r="H34" s="18">
        <v>6</v>
      </c>
      <c r="I34" s="18">
        <v>2</v>
      </c>
      <c r="J34" s="18">
        <v>0</v>
      </c>
      <c r="K34" s="18">
        <f>SUM(Table21[[#This Row],[Students*3]:[Teacher Exchange or Seminars5]])</f>
        <v>8</v>
      </c>
      <c r="L34" s="19">
        <f t="shared" si="0"/>
        <v>44</v>
      </c>
    </row>
    <row r="35" spans="1:18" x14ac:dyDescent="0.3">
      <c r="A35" s="27" t="s">
        <v>318</v>
      </c>
      <c r="B35" s="18">
        <v>31</v>
      </c>
      <c r="C35" s="18">
        <v>0</v>
      </c>
      <c r="D35" s="18">
        <v>0</v>
      </c>
      <c r="E35" s="18">
        <v>0</v>
      </c>
      <c r="F35" s="18">
        <f>SUM(Table21[[#This Row],[Students*]:[Hubert H. Humphrey Fellows]])</f>
        <v>31</v>
      </c>
      <c r="G35" s="26" t="s">
        <v>318</v>
      </c>
      <c r="H35" s="18">
        <v>3</v>
      </c>
      <c r="I35" s="18">
        <v>2</v>
      </c>
      <c r="J35" s="18">
        <v>0</v>
      </c>
      <c r="K35" s="18">
        <f>SUM(Table21[[#This Row],[Students*3]:[Teacher Exchange or Seminars5]])</f>
        <v>5</v>
      </c>
      <c r="L35" s="19">
        <f t="shared" si="0"/>
        <v>36</v>
      </c>
    </row>
    <row r="36" spans="1:18" x14ac:dyDescent="0.3">
      <c r="A36" s="27" t="s">
        <v>319</v>
      </c>
      <c r="B36" s="18">
        <v>25</v>
      </c>
      <c r="C36" s="18">
        <v>0</v>
      </c>
      <c r="D36" s="18">
        <v>3</v>
      </c>
      <c r="E36" s="18">
        <v>1</v>
      </c>
      <c r="F36" s="18">
        <f>SUM(Table21[[#This Row],[Students*]:[Hubert H. Humphrey Fellows]])</f>
        <v>29</v>
      </c>
      <c r="G36" s="26" t="s">
        <v>319</v>
      </c>
      <c r="H36" s="18">
        <v>10</v>
      </c>
      <c r="I36" s="18">
        <v>4</v>
      </c>
      <c r="J36" s="18">
        <v>9</v>
      </c>
      <c r="K36" s="18">
        <f>SUM(Table21[[#This Row],[Students*3]:[Teacher Exchange or Seminars5]])</f>
        <v>23</v>
      </c>
      <c r="L36" s="19">
        <f t="shared" si="0"/>
        <v>52</v>
      </c>
    </row>
    <row r="37" spans="1:18" x14ac:dyDescent="0.3">
      <c r="A37" s="27" t="s">
        <v>320</v>
      </c>
      <c r="B37" s="18">
        <v>0</v>
      </c>
      <c r="C37" s="18">
        <v>0</v>
      </c>
      <c r="D37" s="18">
        <v>0</v>
      </c>
      <c r="E37" s="18">
        <v>0</v>
      </c>
      <c r="F37" s="18">
        <f>SUM(Table21[[#This Row],[Students*]:[Hubert H. Humphrey Fellows]])</f>
        <v>0</v>
      </c>
      <c r="G37" s="26" t="s">
        <v>320</v>
      </c>
      <c r="H37" s="18">
        <v>0</v>
      </c>
      <c r="I37" s="18">
        <v>0</v>
      </c>
      <c r="J37" s="18">
        <v>0</v>
      </c>
      <c r="K37" s="18">
        <f>SUM(Table21[[#This Row],[Students*3]:[Teacher Exchange or Seminars5]])</f>
        <v>0</v>
      </c>
      <c r="L37" s="19">
        <f t="shared" si="0"/>
        <v>0</v>
      </c>
    </row>
    <row r="38" spans="1:18" x14ac:dyDescent="0.3">
      <c r="A38" s="27" t="s">
        <v>321</v>
      </c>
      <c r="B38" s="18">
        <v>0</v>
      </c>
      <c r="C38" s="18">
        <v>0</v>
      </c>
      <c r="D38" s="18">
        <v>0</v>
      </c>
      <c r="E38" s="18">
        <v>0</v>
      </c>
      <c r="F38" s="18">
        <f>SUM(Table21[[#This Row],[Students*]:[Hubert H. Humphrey Fellows]])</f>
        <v>0</v>
      </c>
      <c r="G38" s="26" t="s">
        <v>321</v>
      </c>
      <c r="H38" s="18">
        <v>0</v>
      </c>
      <c r="I38" s="18">
        <v>1</v>
      </c>
      <c r="J38" s="18">
        <v>0</v>
      </c>
      <c r="K38" s="18">
        <f>SUM(Table21[[#This Row],[Students*3]:[Teacher Exchange or Seminars5]])</f>
        <v>1</v>
      </c>
      <c r="L38" s="19">
        <f t="shared" si="0"/>
        <v>1</v>
      </c>
    </row>
    <row r="39" spans="1:18" x14ac:dyDescent="0.3">
      <c r="A39" s="27" t="s">
        <v>322</v>
      </c>
      <c r="B39" s="18">
        <v>0</v>
      </c>
      <c r="C39" s="18">
        <v>0</v>
      </c>
      <c r="D39" s="18">
        <v>0</v>
      </c>
      <c r="E39" s="18">
        <v>0</v>
      </c>
      <c r="F39" s="18">
        <f>SUM(Table21[[#This Row],[Students*]:[Hubert H. Humphrey Fellows]])</f>
        <v>0</v>
      </c>
      <c r="G39" s="26" t="s">
        <v>322</v>
      </c>
      <c r="H39" s="18">
        <v>0</v>
      </c>
      <c r="I39" s="18">
        <v>0</v>
      </c>
      <c r="J39" s="18">
        <v>0</v>
      </c>
      <c r="K39" s="18">
        <f>SUM(Table21[[#This Row],[Students*3]:[Teacher Exchange or Seminars5]])</f>
        <v>0</v>
      </c>
      <c r="L39" s="19">
        <f t="shared" si="0"/>
        <v>0</v>
      </c>
    </row>
    <row r="40" spans="1:18" x14ac:dyDescent="0.3">
      <c r="A40" s="27" t="s">
        <v>323</v>
      </c>
      <c r="B40" s="18">
        <v>0</v>
      </c>
      <c r="C40" s="18">
        <v>0</v>
      </c>
      <c r="D40" s="18">
        <v>0</v>
      </c>
      <c r="E40" s="18">
        <v>1</v>
      </c>
      <c r="F40" s="18">
        <f>SUM(Table21[[#This Row],[Students*]:[Hubert H. Humphrey Fellows]])</f>
        <v>1</v>
      </c>
      <c r="G40" s="26" t="s">
        <v>323</v>
      </c>
      <c r="H40" s="18">
        <v>0</v>
      </c>
      <c r="I40" s="18">
        <v>1</v>
      </c>
      <c r="J40" s="18">
        <v>0</v>
      </c>
      <c r="K40" s="18">
        <f>SUM(Table21[[#This Row],[Students*3]:[Teacher Exchange or Seminars5]])</f>
        <v>1</v>
      </c>
      <c r="L40" s="19">
        <f t="shared" si="0"/>
        <v>2</v>
      </c>
    </row>
    <row r="41" spans="1:18" x14ac:dyDescent="0.3">
      <c r="A41" s="27" t="s">
        <v>324</v>
      </c>
      <c r="B41" s="18">
        <v>15</v>
      </c>
      <c r="C41" s="18">
        <v>0</v>
      </c>
      <c r="D41" s="18">
        <v>0</v>
      </c>
      <c r="E41" s="18">
        <v>1</v>
      </c>
      <c r="F41" s="18">
        <f>SUM(Table21[[#This Row],[Students*]:[Hubert H. Humphrey Fellows]])</f>
        <v>16</v>
      </c>
      <c r="G41" s="26" t="s">
        <v>324</v>
      </c>
      <c r="H41" s="18">
        <v>2</v>
      </c>
      <c r="I41" s="18">
        <v>2</v>
      </c>
      <c r="J41" s="18">
        <v>0</v>
      </c>
      <c r="K41" s="18">
        <f>SUM(Table21[[#This Row],[Students*3]:[Teacher Exchange or Seminars5]])</f>
        <v>4</v>
      </c>
      <c r="L41" s="19">
        <f t="shared" si="0"/>
        <v>20</v>
      </c>
    </row>
    <row r="42" spans="1:18" x14ac:dyDescent="0.3">
      <c r="A42" s="27" t="s">
        <v>325</v>
      </c>
      <c r="B42" s="18">
        <v>21</v>
      </c>
      <c r="C42" s="18">
        <v>2</v>
      </c>
      <c r="D42" s="18">
        <v>2</v>
      </c>
      <c r="E42" s="18">
        <v>2</v>
      </c>
      <c r="F42" s="18">
        <f>SUM(Table21[[#This Row],[Students*]:[Hubert H. Humphrey Fellows]])</f>
        <v>27</v>
      </c>
      <c r="G42" s="26" t="s">
        <v>325</v>
      </c>
      <c r="H42" s="18">
        <v>8</v>
      </c>
      <c r="I42" s="18">
        <v>2</v>
      </c>
      <c r="J42" s="18">
        <v>0</v>
      </c>
      <c r="K42" s="18">
        <f>SUM(Table21[[#This Row],[Students*3]:[Teacher Exchange or Seminars5]])</f>
        <v>10</v>
      </c>
      <c r="L42" s="19">
        <f t="shared" si="0"/>
        <v>37</v>
      </c>
    </row>
    <row r="43" spans="1:18" x14ac:dyDescent="0.3">
      <c r="A43" s="27" t="s">
        <v>326</v>
      </c>
      <c r="B43" s="18">
        <v>8</v>
      </c>
      <c r="C43" s="18">
        <v>0</v>
      </c>
      <c r="D43" s="18">
        <v>3</v>
      </c>
      <c r="E43" s="18">
        <v>1</v>
      </c>
      <c r="F43" s="18">
        <f>SUM(Table21[[#This Row],[Students*]:[Hubert H. Humphrey Fellows]])</f>
        <v>12</v>
      </c>
      <c r="G43" s="26" t="s">
        <v>326</v>
      </c>
      <c r="H43" s="18">
        <v>0</v>
      </c>
      <c r="I43" s="18">
        <v>0</v>
      </c>
      <c r="J43" s="18">
        <v>0</v>
      </c>
      <c r="K43" s="18">
        <f>SUM(Table21[[#This Row],[Students*3]:[Teacher Exchange or Seminars5]])</f>
        <v>0</v>
      </c>
      <c r="L43" s="19">
        <f t="shared" si="0"/>
        <v>12</v>
      </c>
    </row>
    <row r="44" spans="1:18" x14ac:dyDescent="0.3">
      <c r="A44" s="27" t="s">
        <v>327</v>
      </c>
      <c r="B44" s="18">
        <v>1</v>
      </c>
      <c r="C44" s="18">
        <v>0</v>
      </c>
      <c r="D44" s="18">
        <v>0</v>
      </c>
      <c r="E44" s="18">
        <v>0</v>
      </c>
      <c r="F44" s="18">
        <f>SUM(Table21[[#This Row],[Students*]:[Hubert H. Humphrey Fellows]])</f>
        <v>1</v>
      </c>
      <c r="G44" s="26" t="s">
        <v>327</v>
      </c>
      <c r="H44" s="18">
        <v>0</v>
      </c>
      <c r="I44" s="18">
        <v>0</v>
      </c>
      <c r="J44" s="18">
        <v>0</v>
      </c>
      <c r="K44" s="18">
        <f>SUM(Table21[[#This Row],[Students*3]:[Teacher Exchange or Seminars5]])</f>
        <v>0</v>
      </c>
      <c r="L44" s="19">
        <f t="shared" si="0"/>
        <v>1</v>
      </c>
    </row>
    <row r="45" spans="1:18" x14ac:dyDescent="0.3">
      <c r="A45" s="28" t="s">
        <v>105</v>
      </c>
      <c r="B45" s="23">
        <f>SUBTOTAL(109,B5:B44)</f>
        <v>830</v>
      </c>
      <c r="C45" s="23">
        <f>SUBTOTAL(109,C5:C44)</f>
        <v>229</v>
      </c>
      <c r="D45" s="23">
        <f>SUBTOTAL(109,D5:D44)</f>
        <v>42</v>
      </c>
      <c r="E45" s="23">
        <f>SUBTOTAL(109,E5:E44)</f>
        <v>23</v>
      </c>
      <c r="F45" s="23">
        <f>SUBTOTAL(109,F5:F44)</f>
        <v>1124</v>
      </c>
      <c r="G45" s="29" t="s">
        <v>105</v>
      </c>
      <c r="H45" s="23">
        <f>SUBTOTAL(109,H5:H44)</f>
        <v>460</v>
      </c>
      <c r="I45" s="23">
        <f>SUBTOTAL(109,I5:I44)</f>
        <v>139</v>
      </c>
      <c r="J45" s="23">
        <f>SUBTOTAL(109,J5:J44)</f>
        <v>26</v>
      </c>
      <c r="K45" s="23">
        <f>SUBTOTAL(109,K5:K44)</f>
        <v>625</v>
      </c>
      <c r="L45" s="24">
        <f>SUBTOTAL(109,L5:L44)</f>
        <v>1749</v>
      </c>
    </row>
    <row r="48" spans="1:18" ht="27.6" x14ac:dyDescent="0.45">
      <c r="A48" s="82" t="s">
        <v>284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4"/>
    </row>
    <row r="49" spans="1:18" x14ac:dyDescent="0.3">
      <c r="A49" s="69" t="s">
        <v>1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1"/>
    </row>
    <row r="50" spans="1:18" x14ac:dyDescent="0.3">
      <c r="A50" s="18" t="s">
        <v>250</v>
      </c>
      <c r="B50" s="18"/>
      <c r="C50" s="18"/>
      <c r="D50" s="18"/>
      <c r="E50" s="18"/>
      <c r="F50" s="18"/>
      <c r="G50" s="18"/>
      <c r="H50" s="18"/>
      <c r="I50" s="18"/>
      <c r="J50" s="18"/>
      <c r="K50" s="18" t="s">
        <v>251</v>
      </c>
      <c r="L50" s="18"/>
      <c r="M50" s="18"/>
      <c r="N50" s="18"/>
      <c r="O50" s="18"/>
      <c r="P50" s="18"/>
      <c r="Q50" s="18"/>
      <c r="R50" s="18"/>
    </row>
    <row r="51" spans="1:18" x14ac:dyDescent="0.3">
      <c r="A51" s="20" t="s">
        <v>11</v>
      </c>
      <c r="B51" s="21" t="s">
        <v>12</v>
      </c>
      <c r="C51" s="21" t="s">
        <v>95</v>
      </c>
      <c r="D51" s="21" t="s">
        <v>96</v>
      </c>
      <c r="E51" s="21" t="s">
        <v>14</v>
      </c>
      <c r="F51" s="21" t="s">
        <v>15</v>
      </c>
      <c r="G51" s="21" t="s">
        <v>16</v>
      </c>
      <c r="H51" s="21" t="s">
        <v>17</v>
      </c>
      <c r="I51" s="21" t="s">
        <v>18</v>
      </c>
      <c r="J51" s="21" t="s">
        <v>97</v>
      </c>
      <c r="K51" s="21" t="s">
        <v>98</v>
      </c>
      <c r="L51" s="21" t="s">
        <v>20</v>
      </c>
      <c r="M51" s="21" t="s">
        <v>21</v>
      </c>
      <c r="N51" s="21" t="s">
        <v>22</v>
      </c>
      <c r="O51" s="21" t="s">
        <v>99</v>
      </c>
      <c r="P51" s="21" t="s">
        <v>100</v>
      </c>
      <c r="Q51" s="21" t="s">
        <v>101</v>
      </c>
      <c r="R51" s="22" t="s">
        <v>102</v>
      </c>
    </row>
    <row r="52" spans="1:18" x14ac:dyDescent="0.3">
      <c r="A52" s="30" t="s">
        <v>2</v>
      </c>
      <c r="B52" s="18" t="s">
        <v>107</v>
      </c>
      <c r="C52" s="18" t="s">
        <v>257</v>
      </c>
      <c r="D52" s="18" t="s">
        <v>91</v>
      </c>
      <c r="E52" s="18"/>
      <c r="F52" s="18" t="s">
        <v>5</v>
      </c>
      <c r="G52" s="18" t="s">
        <v>6</v>
      </c>
      <c r="H52" s="18" t="s">
        <v>280</v>
      </c>
      <c r="I52" s="18" t="s">
        <v>88</v>
      </c>
      <c r="J52" s="18" t="s">
        <v>7</v>
      </c>
      <c r="K52" s="18" t="s">
        <v>2</v>
      </c>
      <c r="L52" s="18" t="s">
        <v>107</v>
      </c>
      <c r="M52" s="18" t="s">
        <v>257</v>
      </c>
      <c r="N52" s="18"/>
      <c r="O52" s="18"/>
      <c r="P52" s="18" t="s">
        <v>5</v>
      </c>
      <c r="Q52" s="18" t="s">
        <v>89</v>
      </c>
      <c r="R52" s="19" t="s">
        <v>90</v>
      </c>
    </row>
    <row r="53" spans="1:18" x14ac:dyDescent="0.3">
      <c r="A53" s="30"/>
      <c r="B53" s="18"/>
      <c r="C53" s="18"/>
      <c r="D53" s="18"/>
      <c r="E53" s="18" t="s">
        <v>93</v>
      </c>
      <c r="F53" s="18"/>
      <c r="G53" s="18"/>
      <c r="H53" s="18"/>
      <c r="I53" s="18"/>
      <c r="J53" s="18"/>
      <c r="K53" s="18"/>
      <c r="L53" s="18"/>
      <c r="M53" s="18"/>
      <c r="N53" s="18" t="s">
        <v>91</v>
      </c>
      <c r="O53" s="18" t="s">
        <v>92</v>
      </c>
      <c r="P53" s="18"/>
      <c r="Q53" s="18"/>
      <c r="R53" s="19"/>
    </row>
    <row r="54" spans="1:18" x14ac:dyDescent="0.3">
      <c r="A54" s="30" t="s">
        <v>11</v>
      </c>
      <c r="B54" s="18" t="s">
        <v>12</v>
      </c>
      <c r="C54" s="18" t="s">
        <v>95</v>
      </c>
      <c r="D54" s="18" t="s">
        <v>96</v>
      </c>
      <c r="E54" s="18" t="s">
        <v>94</v>
      </c>
      <c r="F54" s="18" t="s">
        <v>14</v>
      </c>
      <c r="G54" s="18" t="s">
        <v>15</v>
      </c>
      <c r="H54" s="18" t="s">
        <v>16</v>
      </c>
      <c r="I54" s="18" t="s">
        <v>17</v>
      </c>
      <c r="J54" s="18" t="s">
        <v>18</v>
      </c>
      <c r="K54" s="18" t="s">
        <v>97</v>
      </c>
      <c r="L54" s="18" t="s">
        <v>98</v>
      </c>
      <c r="M54" s="18" t="s">
        <v>20</v>
      </c>
      <c r="N54" s="18" t="s">
        <v>328</v>
      </c>
      <c r="O54" s="18" t="s">
        <v>329</v>
      </c>
      <c r="P54" s="18" t="s">
        <v>330</v>
      </c>
      <c r="Q54" s="18" t="s">
        <v>331</v>
      </c>
      <c r="R54" s="19" t="s">
        <v>332</v>
      </c>
    </row>
    <row r="55" spans="1:18" x14ac:dyDescent="0.3">
      <c r="A55" s="27" t="s">
        <v>289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1</v>
      </c>
      <c r="H55" s="18">
        <v>0</v>
      </c>
      <c r="I55" s="18">
        <v>0</v>
      </c>
      <c r="J55" s="18">
        <f>SUM(Table22[[#This Row],[Column2]:[Column9]])</f>
        <v>1</v>
      </c>
      <c r="K55" s="26" t="s">
        <v>289</v>
      </c>
      <c r="L55" s="18">
        <v>10</v>
      </c>
      <c r="M55" s="18">
        <v>1</v>
      </c>
      <c r="N55" s="18">
        <v>0</v>
      </c>
      <c r="O55" s="18">
        <v>0</v>
      </c>
      <c r="P55" s="18">
        <v>0</v>
      </c>
      <c r="Q55" s="18">
        <f>SUM(Table22[[#This Row],[Column12]:[Column16]])</f>
        <v>11</v>
      </c>
      <c r="R55" s="19">
        <f>Table22[[#This Row],[Column10]]+Table22[[#This Row],[Column17]]</f>
        <v>12</v>
      </c>
    </row>
    <row r="56" spans="1:18" x14ac:dyDescent="0.3">
      <c r="A56" s="27" t="s">
        <v>291</v>
      </c>
      <c r="B56" s="18">
        <v>6</v>
      </c>
      <c r="C56" s="18">
        <v>0</v>
      </c>
      <c r="D56" s="18"/>
      <c r="E56" s="18"/>
      <c r="F56" s="18">
        <v>0</v>
      </c>
      <c r="G56" s="18">
        <v>3</v>
      </c>
      <c r="H56" s="18">
        <v>0</v>
      </c>
      <c r="I56" s="18">
        <v>0</v>
      </c>
      <c r="J56" s="18">
        <f>SUM(Table22[[#This Row],[Column2]:[Column9]])</f>
        <v>9</v>
      </c>
      <c r="K56" s="26" t="s">
        <v>291</v>
      </c>
      <c r="L56" s="18">
        <v>3</v>
      </c>
      <c r="M56" s="18">
        <v>0</v>
      </c>
      <c r="N56" s="18"/>
      <c r="O56" s="18"/>
      <c r="P56" s="18">
        <v>0</v>
      </c>
      <c r="Q56" s="18">
        <f>SUM(Table22[[#This Row],[Column12]:[Column16]])</f>
        <v>3</v>
      </c>
      <c r="R56" s="19">
        <f>Table22[[#This Row],[Column10]]+Table22[[#This Row],[Column17]]</f>
        <v>12</v>
      </c>
    </row>
    <row r="57" spans="1:18" x14ac:dyDescent="0.3">
      <c r="A57" s="27" t="s">
        <v>292</v>
      </c>
      <c r="B57" s="18">
        <v>2660</v>
      </c>
      <c r="C57" s="18">
        <v>1007</v>
      </c>
      <c r="D57" s="18"/>
      <c r="E57" s="18"/>
      <c r="F57" s="18">
        <v>475</v>
      </c>
      <c r="G57" s="18">
        <v>55</v>
      </c>
      <c r="H57" s="18">
        <v>0</v>
      </c>
      <c r="I57" s="18">
        <v>76</v>
      </c>
      <c r="J57" s="18">
        <f>SUM(Table22[[#This Row],[Column2]:[Column9]])</f>
        <v>4273</v>
      </c>
      <c r="K57" s="26" t="s">
        <v>292</v>
      </c>
      <c r="L57" s="18">
        <v>643</v>
      </c>
      <c r="M57" s="18">
        <v>776</v>
      </c>
      <c r="N57" s="18"/>
      <c r="O57" s="18"/>
      <c r="P57" s="18">
        <v>295</v>
      </c>
      <c r="Q57" s="18">
        <f>SUM(Table22[[#This Row],[Column12]:[Column16]])</f>
        <v>1714</v>
      </c>
      <c r="R57" s="19">
        <f>Table22[[#This Row],[Column10]]+Table22[[#This Row],[Column17]]</f>
        <v>5987</v>
      </c>
    </row>
    <row r="58" spans="1:18" x14ac:dyDescent="0.3">
      <c r="A58" s="27" t="s">
        <v>293</v>
      </c>
      <c r="B58" s="18">
        <v>44</v>
      </c>
      <c r="C58" s="18">
        <v>9</v>
      </c>
      <c r="D58" s="18">
        <v>7</v>
      </c>
      <c r="E58" s="18">
        <v>2</v>
      </c>
      <c r="F58" s="18">
        <v>24</v>
      </c>
      <c r="G58" s="18">
        <v>16</v>
      </c>
      <c r="H58" s="18">
        <v>0</v>
      </c>
      <c r="I58" s="18">
        <v>3</v>
      </c>
      <c r="J58" s="18">
        <f>SUM(Table22[[#This Row],[Column2]:[Column9]])</f>
        <v>105</v>
      </c>
      <c r="K58" s="26" t="s">
        <v>293</v>
      </c>
      <c r="L58" s="18">
        <v>6</v>
      </c>
      <c r="M58" s="18">
        <v>29</v>
      </c>
      <c r="N58" s="18">
        <v>18</v>
      </c>
      <c r="O58" s="18">
        <v>25</v>
      </c>
      <c r="P58" s="18">
        <v>25</v>
      </c>
      <c r="Q58" s="18">
        <f>SUM(Table22[[#This Row],[Column12]:[Column16]])</f>
        <v>103</v>
      </c>
      <c r="R58" s="19">
        <f>Table22[[#This Row],[Column10]]+Table22[[#This Row],[Column17]]</f>
        <v>208</v>
      </c>
    </row>
    <row r="59" spans="1:18" x14ac:dyDescent="0.3">
      <c r="A59" s="27" t="s">
        <v>294</v>
      </c>
      <c r="B59" s="18">
        <v>179</v>
      </c>
      <c r="C59" s="18">
        <v>38</v>
      </c>
      <c r="D59" s="18"/>
      <c r="E59" s="18"/>
      <c r="F59" s="18">
        <v>10</v>
      </c>
      <c r="G59" s="18">
        <v>17</v>
      </c>
      <c r="H59" s="18">
        <v>0</v>
      </c>
      <c r="I59" s="18">
        <v>0</v>
      </c>
      <c r="J59" s="18">
        <f>SUM(Table22[[#This Row],[Column2]:[Column9]])</f>
        <v>244</v>
      </c>
      <c r="K59" s="26" t="s">
        <v>294</v>
      </c>
      <c r="L59" s="18">
        <v>61</v>
      </c>
      <c r="M59" s="18">
        <v>68</v>
      </c>
      <c r="N59" s="18"/>
      <c r="O59" s="18"/>
      <c r="P59" s="18">
        <v>2</v>
      </c>
      <c r="Q59" s="18">
        <f>SUM(Table22[[#This Row],[Column12]:[Column16]])</f>
        <v>131</v>
      </c>
      <c r="R59" s="19">
        <f>Table22[[#This Row],[Column10]]+Table22[[#This Row],[Column17]]</f>
        <v>375</v>
      </c>
    </row>
    <row r="60" spans="1:18" x14ac:dyDescent="0.3">
      <c r="A60" s="27" t="s">
        <v>295</v>
      </c>
      <c r="B60" s="18">
        <v>102</v>
      </c>
      <c r="C60" s="18">
        <v>3</v>
      </c>
      <c r="D60" s="18">
        <v>3</v>
      </c>
      <c r="E60" s="18">
        <v>0</v>
      </c>
      <c r="F60" s="18">
        <v>45</v>
      </c>
      <c r="G60" s="18">
        <v>4</v>
      </c>
      <c r="H60" s="18">
        <v>0</v>
      </c>
      <c r="I60" s="18">
        <v>0</v>
      </c>
      <c r="J60" s="18">
        <f>SUM(Table22[[#This Row],[Column2]:[Column9]])</f>
        <v>157</v>
      </c>
      <c r="K60" s="26" t="s">
        <v>295</v>
      </c>
      <c r="L60" s="18">
        <v>27</v>
      </c>
      <c r="M60" s="18">
        <v>43</v>
      </c>
      <c r="N60" s="18">
        <v>24</v>
      </c>
      <c r="O60" s="18">
        <v>0</v>
      </c>
      <c r="P60" s="18">
        <v>0</v>
      </c>
      <c r="Q60" s="18">
        <f>SUM(Table22[[#This Row],[Column12]:[Column16]])</f>
        <v>94</v>
      </c>
      <c r="R60" s="19">
        <f>Table22[[#This Row],[Column10]]+Table22[[#This Row],[Column17]]</f>
        <v>251</v>
      </c>
    </row>
    <row r="61" spans="1:18" x14ac:dyDescent="0.3">
      <c r="A61" s="27" t="s">
        <v>296</v>
      </c>
      <c r="B61" s="18">
        <v>606</v>
      </c>
      <c r="C61" s="18">
        <v>37</v>
      </c>
      <c r="D61" s="18"/>
      <c r="E61" s="18"/>
      <c r="F61" s="18">
        <v>229</v>
      </c>
      <c r="G61" s="18">
        <v>33</v>
      </c>
      <c r="H61" s="18">
        <v>2</v>
      </c>
      <c r="I61" s="18">
        <v>1</v>
      </c>
      <c r="J61" s="18">
        <f>SUM(Table22[[#This Row],[Column2]:[Column9]])</f>
        <v>908</v>
      </c>
      <c r="K61" s="26" t="s">
        <v>296</v>
      </c>
      <c r="L61" s="18">
        <v>162</v>
      </c>
      <c r="M61" s="18">
        <v>111</v>
      </c>
      <c r="N61" s="18"/>
      <c r="O61" s="18"/>
      <c r="P61" s="18">
        <v>8</v>
      </c>
      <c r="Q61" s="18">
        <f>SUM(Table22[[#This Row],[Column12]:[Column16]])</f>
        <v>281</v>
      </c>
      <c r="R61" s="19">
        <f>Table22[[#This Row],[Column10]]+Table22[[#This Row],[Column17]]</f>
        <v>1189</v>
      </c>
    </row>
    <row r="62" spans="1:18" x14ac:dyDescent="0.3">
      <c r="A62" s="27" t="s">
        <v>297</v>
      </c>
      <c r="B62" s="18">
        <v>2946</v>
      </c>
      <c r="C62" s="18">
        <v>979</v>
      </c>
      <c r="D62" s="18"/>
      <c r="E62" s="18"/>
      <c r="F62" s="18">
        <v>582</v>
      </c>
      <c r="G62" s="18">
        <v>185</v>
      </c>
      <c r="H62" s="18">
        <v>6</v>
      </c>
      <c r="I62" s="18">
        <v>30</v>
      </c>
      <c r="J62" s="18">
        <f>SUM(Table22[[#This Row],[Column2]:[Column9]])</f>
        <v>4728</v>
      </c>
      <c r="K62" s="26" t="s">
        <v>297</v>
      </c>
      <c r="L62" s="18">
        <v>1495</v>
      </c>
      <c r="M62" s="18">
        <v>1358</v>
      </c>
      <c r="N62" s="18"/>
      <c r="O62" s="18"/>
      <c r="P62" s="18">
        <v>150</v>
      </c>
      <c r="Q62" s="18">
        <f>SUM(Table22[[#This Row],[Column12]:[Column16]])</f>
        <v>3003</v>
      </c>
      <c r="R62" s="19">
        <f>Table22[[#This Row],[Column10]]+Table22[[#This Row],[Column17]]</f>
        <v>7731</v>
      </c>
    </row>
    <row r="63" spans="1:18" x14ac:dyDescent="0.3">
      <c r="A63" s="27" t="s">
        <v>298</v>
      </c>
      <c r="B63" s="18">
        <v>436</v>
      </c>
      <c r="C63" s="18">
        <v>297</v>
      </c>
      <c r="D63" s="18"/>
      <c r="E63" s="18"/>
      <c r="F63" s="18">
        <v>196</v>
      </c>
      <c r="G63" s="18">
        <v>0</v>
      </c>
      <c r="H63" s="18">
        <v>0</v>
      </c>
      <c r="I63" s="18">
        <v>3</v>
      </c>
      <c r="J63" s="18">
        <f>SUM(Table22[[#This Row],[Column2]:[Column9]])</f>
        <v>932</v>
      </c>
      <c r="K63" s="26" t="s">
        <v>298</v>
      </c>
      <c r="L63" s="18">
        <v>353</v>
      </c>
      <c r="M63" s="18">
        <v>401</v>
      </c>
      <c r="N63" s="18"/>
      <c r="O63" s="18"/>
      <c r="P63" s="18">
        <v>190</v>
      </c>
      <c r="Q63" s="18">
        <f>SUM(Table22[[#This Row],[Column12]:[Column16]])</f>
        <v>944</v>
      </c>
      <c r="R63" s="19">
        <f>Table22[[#This Row],[Column10]]+Table22[[#This Row],[Column17]]</f>
        <v>1876</v>
      </c>
    </row>
    <row r="64" spans="1:18" x14ac:dyDescent="0.3">
      <c r="A64" s="27" t="s">
        <v>299</v>
      </c>
      <c r="B64" s="18">
        <v>2860</v>
      </c>
      <c r="C64" s="18">
        <v>261</v>
      </c>
      <c r="D64" s="18"/>
      <c r="E64" s="18"/>
      <c r="F64" s="18">
        <v>346</v>
      </c>
      <c r="G64" s="18">
        <v>55</v>
      </c>
      <c r="H64" s="18">
        <v>0</v>
      </c>
      <c r="I64" s="18">
        <v>6</v>
      </c>
      <c r="J64" s="18">
        <f>SUM(Table22[[#This Row],[Column2]:[Column9]])</f>
        <v>3528</v>
      </c>
      <c r="K64" s="26" t="s">
        <v>299</v>
      </c>
      <c r="L64" s="18">
        <v>482</v>
      </c>
      <c r="M64" s="18">
        <v>625</v>
      </c>
      <c r="N64" s="18"/>
      <c r="O64" s="18"/>
      <c r="P64" s="18">
        <v>115</v>
      </c>
      <c r="Q64" s="18">
        <f>SUM(Table22[[#This Row],[Column12]:[Column16]])</f>
        <v>1222</v>
      </c>
      <c r="R64" s="19">
        <f>Table22[[#This Row],[Column10]]+Table22[[#This Row],[Column17]]</f>
        <v>4750</v>
      </c>
    </row>
    <row r="65" spans="1:18" x14ac:dyDescent="0.3">
      <c r="A65" s="27" t="s">
        <v>300</v>
      </c>
      <c r="B65" s="18">
        <v>3875</v>
      </c>
      <c r="C65" s="18">
        <v>196</v>
      </c>
      <c r="D65" s="18"/>
      <c r="E65" s="18"/>
      <c r="F65" s="18">
        <v>429</v>
      </c>
      <c r="G65" s="18">
        <v>60</v>
      </c>
      <c r="H65" s="18">
        <v>1</v>
      </c>
      <c r="I65" s="18">
        <v>19</v>
      </c>
      <c r="J65" s="18">
        <f>SUM(Table22[[#This Row],[Column2]:[Column9]])</f>
        <v>4580</v>
      </c>
      <c r="K65" s="26" t="s">
        <v>300</v>
      </c>
      <c r="L65" s="18">
        <v>806</v>
      </c>
      <c r="M65" s="18">
        <v>724</v>
      </c>
      <c r="N65" s="18"/>
      <c r="O65" s="18"/>
      <c r="P65" s="18">
        <v>295</v>
      </c>
      <c r="Q65" s="18">
        <f>SUM(Table22[[#This Row],[Column12]:[Column16]])</f>
        <v>1825</v>
      </c>
      <c r="R65" s="19">
        <f>Table22[[#This Row],[Column10]]+Table22[[#This Row],[Column17]]</f>
        <v>6405</v>
      </c>
    </row>
    <row r="66" spans="1:18" x14ac:dyDescent="0.3">
      <c r="A66" s="27" t="s">
        <v>301</v>
      </c>
      <c r="B66" s="18">
        <v>966</v>
      </c>
      <c r="C66" s="18">
        <v>149</v>
      </c>
      <c r="D66" s="18"/>
      <c r="E66" s="18"/>
      <c r="F66" s="18">
        <v>153</v>
      </c>
      <c r="G66" s="18">
        <v>25</v>
      </c>
      <c r="H66" s="18">
        <v>1</v>
      </c>
      <c r="I66" s="18">
        <v>2</v>
      </c>
      <c r="J66" s="18">
        <f>SUM(Table22[[#This Row],[Column2]:[Column9]])</f>
        <v>1296</v>
      </c>
      <c r="K66" s="26" t="s">
        <v>301</v>
      </c>
      <c r="L66" s="18">
        <v>188</v>
      </c>
      <c r="M66" s="18">
        <v>225</v>
      </c>
      <c r="N66" s="18"/>
      <c r="O66" s="18"/>
      <c r="P66" s="18">
        <v>11</v>
      </c>
      <c r="Q66" s="18">
        <f>SUM(Table22[[#This Row],[Column12]:[Column16]])</f>
        <v>424</v>
      </c>
      <c r="R66" s="19">
        <f>Table22[[#This Row],[Column10]]+Table22[[#This Row],[Column17]]</f>
        <v>1720</v>
      </c>
    </row>
    <row r="67" spans="1:18" x14ac:dyDescent="0.3">
      <c r="A67" s="27" t="s">
        <v>302</v>
      </c>
      <c r="B67" s="18">
        <v>64</v>
      </c>
      <c r="C67" s="18">
        <v>3</v>
      </c>
      <c r="D67" s="18">
        <v>2</v>
      </c>
      <c r="E67" s="18">
        <v>1</v>
      </c>
      <c r="F67" s="18">
        <v>46</v>
      </c>
      <c r="G67" s="18">
        <v>5</v>
      </c>
      <c r="H67" s="18">
        <v>0</v>
      </c>
      <c r="I67" s="18">
        <v>0</v>
      </c>
      <c r="J67" s="18">
        <f>SUM(Table22[[#This Row],[Column2]:[Column9]])</f>
        <v>121</v>
      </c>
      <c r="K67" s="26" t="s">
        <v>302</v>
      </c>
      <c r="L67" s="18">
        <v>8</v>
      </c>
      <c r="M67" s="18">
        <v>13</v>
      </c>
      <c r="N67" s="18">
        <v>13</v>
      </c>
      <c r="O67" s="18">
        <v>6</v>
      </c>
      <c r="P67" s="18">
        <v>6</v>
      </c>
      <c r="Q67" s="18">
        <f>SUM(Table22[[#This Row],[Column12]:[Column16]])</f>
        <v>46</v>
      </c>
      <c r="R67" s="19">
        <f>Table22[[#This Row],[Column10]]+Table22[[#This Row],[Column17]]</f>
        <v>167</v>
      </c>
    </row>
    <row r="68" spans="1:18" x14ac:dyDescent="0.3">
      <c r="A68" s="27" t="s">
        <v>303</v>
      </c>
      <c r="B68" s="18">
        <v>8</v>
      </c>
      <c r="C68" s="18">
        <v>0</v>
      </c>
      <c r="D68" s="18"/>
      <c r="E68" s="18"/>
      <c r="F68" s="18">
        <v>0</v>
      </c>
      <c r="G68" s="18">
        <v>1</v>
      </c>
      <c r="H68" s="18">
        <v>0</v>
      </c>
      <c r="I68" s="18">
        <v>0</v>
      </c>
      <c r="J68" s="18">
        <f>SUM(Table22[[#This Row],[Column2]:[Column9]])</f>
        <v>9</v>
      </c>
      <c r="K68" s="26" t="s">
        <v>303</v>
      </c>
      <c r="L68" s="18">
        <v>6</v>
      </c>
      <c r="M68" s="18">
        <v>2</v>
      </c>
      <c r="N68" s="18"/>
      <c r="O68" s="18"/>
      <c r="P68" s="18">
        <v>0</v>
      </c>
      <c r="Q68" s="18">
        <f>SUM(Table22[[#This Row],[Column12]:[Column16]])</f>
        <v>8</v>
      </c>
      <c r="R68" s="19">
        <f>Table22[[#This Row],[Column10]]+Table22[[#This Row],[Column17]]</f>
        <v>17</v>
      </c>
    </row>
    <row r="69" spans="1:18" x14ac:dyDescent="0.3">
      <c r="A69" s="27" t="s">
        <v>304</v>
      </c>
      <c r="B69" s="18">
        <v>692</v>
      </c>
      <c r="C69" s="18">
        <v>41</v>
      </c>
      <c r="D69" s="18"/>
      <c r="E69" s="18"/>
      <c r="F69" s="18">
        <v>69</v>
      </c>
      <c r="G69" s="18">
        <v>20</v>
      </c>
      <c r="H69" s="18">
        <v>0</v>
      </c>
      <c r="I69" s="18">
        <v>2</v>
      </c>
      <c r="J69" s="18">
        <f>SUM(Table22[[#This Row],[Column2]:[Column9]])</f>
        <v>824</v>
      </c>
      <c r="K69" s="26" t="s">
        <v>304</v>
      </c>
      <c r="L69" s="18">
        <v>122</v>
      </c>
      <c r="M69" s="18">
        <v>94</v>
      </c>
      <c r="N69" s="18"/>
      <c r="O69" s="18"/>
      <c r="P69" s="18">
        <v>0</v>
      </c>
      <c r="Q69" s="18">
        <f>SUM(Table22[[#This Row],[Column12]:[Column16]])</f>
        <v>216</v>
      </c>
      <c r="R69" s="19">
        <f>Table22[[#This Row],[Column10]]+Table22[[#This Row],[Column17]]</f>
        <v>1040</v>
      </c>
    </row>
    <row r="70" spans="1:18" x14ac:dyDescent="0.3">
      <c r="A70" s="27" t="s">
        <v>305</v>
      </c>
      <c r="B70" s="18">
        <v>1698</v>
      </c>
      <c r="C70" s="18">
        <v>87</v>
      </c>
      <c r="D70" s="18"/>
      <c r="E70" s="18"/>
      <c r="F70" s="18">
        <v>322</v>
      </c>
      <c r="G70" s="18">
        <v>48</v>
      </c>
      <c r="H70" s="18">
        <v>2</v>
      </c>
      <c r="I70" s="18">
        <v>9</v>
      </c>
      <c r="J70" s="18">
        <f>SUM(Table22[[#This Row],[Column2]:[Column9]])</f>
        <v>2166</v>
      </c>
      <c r="K70" s="26" t="s">
        <v>305</v>
      </c>
      <c r="L70" s="18">
        <v>463</v>
      </c>
      <c r="M70" s="18">
        <v>446</v>
      </c>
      <c r="N70" s="18"/>
      <c r="O70" s="18"/>
      <c r="P70" s="18">
        <v>12</v>
      </c>
      <c r="Q70" s="18">
        <f>SUM(Table22[[#This Row],[Column12]:[Column16]])</f>
        <v>921</v>
      </c>
      <c r="R70" s="19">
        <f>Table22[[#This Row],[Column10]]+Table22[[#This Row],[Column17]]</f>
        <v>3087</v>
      </c>
    </row>
    <row r="71" spans="1:18" x14ac:dyDescent="0.3">
      <c r="A71" s="27" t="s">
        <v>306</v>
      </c>
      <c r="B71" s="18">
        <v>708</v>
      </c>
      <c r="C71" s="18">
        <v>40</v>
      </c>
      <c r="D71" s="18"/>
      <c r="E71" s="18"/>
      <c r="F71" s="18">
        <v>117</v>
      </c>
      <c r="G71" s="18">
        <v>38</v>
      </c>
      <c r="H71" s="18">
        <v>1</v>
      </c>
      <c r="I71" s="18">
        <v>4</v>
      </c>
      <c r="J71" s="18">
        <f>SUM(Table22[[#This Row],[Column2]:[Column9]])</f>
        <v>908</v>
      </c>
      <c r="K71" s="26" t="s">
        <v>306</v>
      </c>
      <c r="L71" s="18">
        <v>67</v>
      </c>
      <c r="M71" s="18">
        <v>100</v>
      </c>
      <c r="N71" s="18"/>
      <c r="O71" s="18"/>
      <c r="P71" s="18">
        <v>2</v>
      </c>
      <c r="Q71" s="18">
        <f>SUM(Table22[[#This Row],[Column12]:[Column16]])</f>
        <v>169</v>
      </c>
      <c r="R71" s="19">
        <f>Table22[[#This Row],[Column10]]+Table22[[#This Row],[Column17]]</f>
        <v>1077</v>
      </c>
    </row>
    <row r="72" spans="1:18" x14ac:dyDescent="0.3">
      <c r="A72" s="27" t="s">
        <v>307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f>SUM(Table22[[#This Row],[Column2]:[Column9]])</f>
        <v>0</v>
      </c>
      <c r="K72" s="26" t="s">
        <v>307</v>
      </c>
      <c r="L72" s="18">
        <v>1</v>
      </c>
      <c r="M72" s="18">
        <v>3</v>
      </c>
      <c r="N72" s="18">
        <v>2</v>
      </c>
      <c r="O72" s="18">
        <v>0</v>
      </c>
      <c r="P72" s="18">
        <v>0</v>
      </c>
      <c r="Q72" s="18">
        <f>SUM(Table22[[#This Row],[Column12]:[Column16]])</f>
        <v>6</v>
      </c>
      <c r="R72" s="19">
        <f>Table22[[#This Row],[Column10]]+Table22[[#This Row],[Column17]]</f>
        <v>6</v>
      </c>
    </row>
    <row r="73" spans="1:18" x14ac:dyDescent="0.3">
      <c r="A73" s="27" t="s">
        <v>308</v>
      </c>
      <c r="B73" s="18">
        <v>720</v>
      </c>
      <c r="C73" s="18">
        <v>77</v>
      </c>
      <c r="D73" s="18"/>
      <c r="E73" s="18"/>
      <c r="F73" s="18">
        <v>340</v>
      </c>
      <c r="G73" s="18">
        <v>27</v>
      </c>
      <c r="H73" s="18">
        <v>0</v>
      </c>
      <c r="I73" s="18">
        <v>0</v>
      </c>
      <c r="J73" s="18">
        <f>SUM(Table22[[#This Row],[Column2]:[Column9]])</f>
        <v>1164</v>
      </c>
      <c r="K73" s="26" t="s">
        <v>308</v>
      </c>
      <c r="L73" s="18">
        <v>225</v>
      </c>
      <c r="M73" s="18">
        <v>181</v>
      </c>
      <c r="N73" s="18"/>
      <c r="O73" s="18"/>
      <c r="P73" s="18">
        <v>1</v>
      </c>
      <c r="Q73" s="18">
        <f>SUM(Table22[[#This Row],[Column12]:[Column16]])</f>
        <v>407</v>
      </c>
      <c r="R73" s="19">
        <f>Table22[[#This Row],[Column10]]+Table22[[#This Row],[Column17]]</f>
        <v>1571</v>
      </c>
    </row>
    <row r="74" spans="1:18" x14ac:dyDescent="0.3">
      <c r="A74" s="27" t="s">
        <v>309</v>
      </c>
      <c r="B74" s="18">
        <v>105</v>
      </c>
      <c r="C74" s="18">
        <v>22</v>
      </c>
      <c r="D74" s="18">
        <v>20</v>
      </c>
      <c r="E74" s="18">
        <v>2</v>
      </c>
      <c r="F74" s="18">
        <v>19</v>
      </c>
      <c r="G74" s="18">
        <v>19</v>
      </c>
      <c r="H74" s="18">
        <v>0</v>
      </c>
      <c r="I74" s="18">
        <v>0</v>
      </c>
      <c r="J74" s="18">
        <f>SUM(Table22[[#This Row],[Column2]:[Column9]])</f>
        <v>187</v>
      </c>
      <c r="K74" s="26" t="s">
        <v>309</v>
      </c>
      <c r="L74" s="18">
        <v>7</v>
      </c>
      <c r="M74" s="18">
        <v>30</v>
      </c>
      <c r="N74" s="18">
        <v>22</v>
      </c>
      <c r="O74" s="18">
        <v>6</v>
      </c>
      <c r="P74" s="18">
        <v>6</v>
      </c>
      <c r="Q74" s="18">
        <f>SUM(Table22[[#This Row],[Column12]:[Column16]])</f>
        <v>71</v>
      </c>
      <c r="R74" s="19">
        <f>Table22[[#This Row],[Column10]]+Table22[[#This Row],[Column17]]</f>
        <v>258</v>
      </c>
    </row>
    <row r="75" spans="1:18" x14ac:dyDescent="0.3">
      <c r="A75" s="27" t="s">
        <v>310</v>
      </c>
      <c r="B75" s="18">
        <v>529</v>
      </c>
      <c r="C75" s="18">
        <v>5</v>
      </c>
      <c r="D75" s="18"/>
      <c r="E75" s="18"/>
      <c r="F75" s="18">
        <v>67</v>
      </c>
      <c r="G75" s="18">
        <v>41</v>
      </c>
      <c r="H75" s="18">
        <v>0</v>
      </c>
      <c r="I75" s="18">
        <v>1</v>
      </c>
      <c r="J75" s="18">
        <f>SUM(Table22[[#This Row],[Column2]:[Column9]])</f>
        <v>643</v>
      </c>
      <c r="K75" s="26" t="s">
        <v>310</v>
      </c>
      <c r="L75" s="18">
        <v>43</v>
      </c>
      <c r="M75" s="18">
        <v>49</v>
      </c>
      <c r="N75" s="18"/>
      <c r="O75" s="18"/>
      <c r="P75" s="18">
        <v>2</v>
      </c>
      <c r="Q75" s="18">
        <f>SUM(Table22[[#This Row],[Column12]:[Column16]])</f>
        <v>94</v>
      </c>
      <c r="R75" s="19">
        <f>Table22[[#This Row],[Column10]]+Table22[[#This Row],[Column17]]</f>
        <v>737</v>
      </c>
    </row>
    <row r="76" spans="1:18" x14ac:dyDescent="0.3">
      <c r="A76" s="27" t="s">
        <v>311</v>
      </c>
      <c r="B76" s="18">
        <v>717</v>
      </c>
      <c r="C76" s="18">
        <v>52</v>
      </c>
      <c r="D76" s="18"/>
      <c r="E76" s="18"/>
      <c r="F76" s="18">
        <v>156</v>
      </c>
      <c r="G76" s="18">
        <v>22</v>
      </c>
      <c r="H76" s="18">
        <v>1</v>
      </c>
      <c r="I76" s="18">
        <v>5</v>
      </c>
      <c r="J76" s="18">
        <f>SUM(Table22[[#This Row],[Column2]:[Column9]])</f>
        <v>953</v>
      </c>
      <c r="K76" s="26" t="s">
        <v>311</v>
      </c>
      <c r="L76" s="18">
        <v>90</v>
      </c>
      <c r="M76" s="18">
        <v>164</v>
      </c>
      <c r="N76" s="18"/>
      <c r="O76" s="18"/>
      <c r="P76" s="18">
        <v>11</v>
      </c>
      <c r="Q76" s="18">
        <f>SUM(Table22[[#This Row],[Column12]:[Column16]])</f>
        <v>265</v>
      </c>
      <c r="R76" s="19">
        <f>Table22[[#This Row],[Column10]]+Table22[[#This Row],[Column17]]</f>
        <v>1218</v>
      </c>
    </row>
    <row r="77" spans="1:18" x14ac:dyDescent="0.3">
      <c r="A77" s="27" t="s">
        <v>312</v>
      </c>
      <c r="B77" s="18">
        <v>313</v>
      </c>
      <c r="C77" s="18">
        <v>84</v>
      </c>
      <c r="D77" s="18"/>
      <c r="E77" s="18"/>
      <c r="F77" s="18">
        <v>31</v>
      </c>
      <c r="G77" s="18">
        <v>63</v>
      </c>
      <c r="H77" s="18">
        <v>2</v>
      </c>
      <c r="I77" s="18">
        <v>7</v>
      </c>
      <c r="J77" s="18">
        <f>SUM(Table22[[#This Row],[Column2]:[Column9]])</f>
        <v>500</v>
      </c>
      <c r="K77" s="26" t="s">
        <v>312</v>
      </c>
      <c r="L77" s="18">
        <v>91</v>
      </c>
      <c r="M77" s="18">
        <v>156</v>
      </c>
      <c r="N77" s="18"/>
      <c r="O77" s="18"/>
      <c r="P77" s="18">
        <v>7</v>
      </c>
      <c r="Q77" s="18">
        <f>SUM(Table22[[#This Row],[Column12]:[Column16]])</f>
        <v>254</v>
      </c>
      <c r="R77" s="19">
        <f>Table22[[#This Row],[Column10]]+Table22[[#This Row],[Column17]]</f>
        <v>754</v>
      </c>
    </row>
    <row r="78" spans="1:18" x14ac:dyDescent="0.3">
      <c r="A78" s="27" t="s">
        <v>313</v>
      </c>
      <c r="B78" s="18">
        <v>4301</v>
      </c>
      <c r="C78" s="18">
        <v>583</v>
      </c>
      <c r="D78" s="18"/>
      <c r="E78" s="18"/>
      <c r="F78" s="18">
        <v>976</v>
      </c>
      <c r="G78" s="18">
        <v>61</v>
      </c>
      <c r="H78" s="18">
        <v>4</v>
      </c>
      <c r="I78" s="18">
        <v>10</v>
      </c>
      <c r="J78" s="18">
        <f>SUM(Table22[[#This Row],[Column2]:[Column9]])</f>
        <v>5935</v>
      </c>
      <c r="K78" s="26" t="s">
        <v>313</v>
      </c>
      <c r="L78" s="18">
        <v>1420</v>
      </c>
      <c r="M78" s="18">
        <v>1022</v>
      </c>
      <c r="N78" s="18"/>
      <c r="O78" s="18"/>
      <c r="P78" s="18">
        <v>276</v>
      </c>
      <c r="Q78" s="18">
        <f>SUM(Table22[[#This Row],[Column12]:[Column16]])</f>
        <v>2718</v>
      </c>
      <c r="R78" s="19">
        <f>Table22[[#This Row],[Column10]]+Table22[[#This Row],[Column17]]</f>
        <v>8653</v>
      </c>
    </row>
    <row r="79" spans="1:18" x14ac:dyDescent="0.3">
      <c r="A79" s="27" t="s">
        <v>55</v>
      </c>
      <c r="B79" s="18">
        <v>0</v>
      </c>
      <c r="C79" s="18">
        <v>7</v>
      </c>
      <c r="D79" s="18">
        <v>7</v>
      </c>
      <c r="E79" s="18">
        <v>0</v>
      </c>
      <c r="F79" s="18">
        <v>0</v>
      </c>
      <c r="G79" s="18">
        <v>0</v>
      </c>
      <c r="H79" s="18">
        <v>0</v>
      </c>
      <c r="I79" s="18">
        <v>1</v>
      </c>
      <c r="J79" s="18">
        <f>SUM(Table22[[#This Row],[Column2]:[Column9]])</f>
        <v>15</v>
      </c>
      <c r="K79" s="26" t="s">
        <v>55</v>
      </c>
      <c r="L79" s="18">
        <v>16</v>
      </c>
      <c r="M79" s="18">
        <v>54</v>
      </c>
      <c r="N79" s="18">
        <v>10</v>
      </c>
      <c r="O79" s="18">
        <v>34</v>
      </c>
      <c r="P79" s="18">
        <v>34</v>
      </c>
      <c r="Q79" s="18">
        <f>SUM(Table22[[#This Row],[Column12]:[Column16]])</f>
        <v>148</v>
      </c>
      <c r="R79" s="19">
        <f>Table22[[#This Row],[Column10]]+Table22[[#This Row],[Column17]]</f>
        <v>163</v>
      </c>
    </row>
    <row r="80" spans="1:18" x14ac:dyDescent="0.3">
      <c r="A80" s="27" t="s">
        <v>314</v>
      </c>
      <c r="B80" s="18">
        <v>1</v>
      </c>
      <c r="C80" s="18">
        <v>1</v>
      </c>
      <c r="D80" s="18">
        <v>1</v>
      </c>
      <c r="E80" s="18">
        <v>0</v>
      </c>
      <c r="F80" s="18">
        <v>5</v>
      </c>
      <c r="G80" s="18">
        <v>3</v>
      </c>
      <c r="H80" s="18">
        <v>0</v>
      </c>
      <c r="I80" s="18">
        <v>3</v>
      </c>
      <c r="J80" s="18">
        <f>SUM(Table22[[#This Row],[Column2]:[Column9]])</f>
        <v>14</v>
      </c>
      <c r="K80" s="26" t="s">
        <v>314</v>
      </c>
      <c r="L80" s="18">
        <v>0</v>
      </c>
      <c r="M80" s="18">
        <v>2</v>
      </c>
      <c r="N80" s="18">
        <v>2</v>
      </c>
      <c r="O80" s="18">
        <v>0</v>
      </c>
      <c r="P80" s="18">
        <v>0</v>
      </c>
      <c r="Q80" s="18">
        <f>SUM(Table22[[#This Row],[Column12]:[Column16]])</f>
        <v>4</v>
      </c>
      <c r="R80" s="19">
        <f>Table22[[#This Row],[Column10]]+Table22[[#This Row],[Column17]]</f>
        <v>18</v>
      </c>
    </row>
    <row r="81" spans="1:18" x14ac:dyDescent="0.3">
      <c r="A81" s="27" t="s">
        <v>333</v>
      </c>
      <c r="B81" s="18">
        <v>2</v>
      </c>
      <c r="C81" s="18">
        <v>0</v>
      </c>
      <c r="D81" s="18">
        <v>0</v>
      </c>
      <c r="E81" s="18">
        <v>0</v>
      </c>
      <c r="F81" s="18">
        <v>0</v>
      </c>
      <c r="G81" s="18">
        <v>1</v>
      </c>
      <c r="H81" s="18">
        <v>0</v>
      </c>
      <c r="I81" s="18">
        <v>0</v>
      </c>
      <c r="J81" s="18">
        <f>SUM(Table22[[#This Row],[Column2]:[Column9]])</f>
        <v>3</v>
      </c>
      <c r="K81" s="26" t="s">
        <v>333</v>
      </c>
      <c r="L81" s="18">
        <v>2</v>
      </c>
      <c r="M81" s="18">
        <v>3</v>
      </c>
      <c r="N81" s="18">
        <v>1</v>
      </c>
      <c r="O81" s="18">
        <v>0</v>
      </c>
      <c r="P81" s="18">
        <v>0</v>
      </c>
      <c r="Q81" s="18">
        <f>SUM(Table22[[#This Row],[Column12]:[Column16]])</f>
        <v>6</v>
      </c>
      <c r="R81" s="19">
        <f>Table22[[#This Row],[Column10]]+Table22[[#This Row],[Column17]]</f>
        <v>9</v>
      </c>
    </row>
    <row r="82" spans="1:18" x14ac:dyDescent="0.3">
      <c r="A82" s="27" t="s">
        <v>316</v>
      </c>
      <c r="B82" s="18">
        <v>660</v>
      </c>
      <c r="C82" s="18">
        <v>44</v>
      </c>
      <c r="D82" s="18"/>
      <c r="E82" s="18"/>
      <c r="F82" s="18">
        <v>102</v>
      </c>
      <c r="G82" s="18">
        <v>26</v>
      </c>
      <c r="H82" s="18">
        <v>1</v>
      </c>
      <c r="I82" s="18">
        <v>2</v>
      </c>
      <c r="J82" s="18">
        <f>SUM(Table22[[#This Row],[Column2]:[Column9]])</f>
        <v>835</v>
      </c>
      <c r="K82" s="26" t="s">
        <v>316</v>
      </c>
      <c r="L82" s="18">
        <v>108</v>
      </c>
      <c r="M82" s="18">
        <v>109</v>
      </c>
      <c r="N82" s="18"/>
      <c r="O82" s="18"/>
      <c r="P82" s="18">
        <v>18</v>
      </c>
      <c r="Q82" s="18">
        <f>SUM(Table22[[#This Row],[Column12]:[Column16]])</f>
        <v>235</v>
      </c>
      <c r="R82" s="19">
        <f>Table22[[#This Row],[Column10]]+Table22[[#This Row],[Column17]]</f>
        <v>1070</v>
      </c>
    </row>
    <row r="83" spans="1:18" x14ac:dyDescent="0.3">
      <c r="A83" s="27" t="s">
        <v>317</v>
      </c>
      <c r="B83" s="18">
        <v>983</v>
      </c>
      <c r="C83" s="18">
        <v>57</v>
      </c>
      <c r="D83" s="18"/>
      <c r="E83" s="18"/>
      <c r="F83" s="18">
        <v>156</v>
      </c>
      <c r="G83" s="18">
        <v>47</v>
      </c>
      <c r="H83" s="18">
        <v>0</v>
      </c>
      <c r="I83" s="18">
        <v>0</v>
      </c>
      <c r="J83" s="18">
        <f>SUM(Table22[[#This Row],[Column2]:[Column9]])</f>
        <v>1243</v>
      </c>
      <c r="K83" s="26" t="s">
        <v>317</v>
      </c>
      <c r="L83" s="18">
        <v>102</v>
      </c>
      <c r="M83" s="18">
        <v>122</v>
      </c>
      <c r="N83" s="18"/>
      <c r="O83" s="18"/>
      <c r="P83" s="18">
        <v>0</v>
      </c>
      <c r="Q83" s="18">
        <f>SUM(Table22[[#This Row],[Column12]:[Column16]])</f>
        <v>224</v>
      </c>
      <c r="R83" s="19">
        <f>Table22[[#This Row],[Column10]]+Table22[[#This Row],[Column17]]</f>
        <v>1467</v>
      </c>
    </row>
    <row r="84" spans="1:18" x14ac:dyDescent="0.3">
      <c r="A84" s="27" t="s">
        <v>318</v>
      </c>
      <c r="B84" s="18">
        <v>473</v>
      </c>
      <c r="C84" s="18">
        <v>28</v>
      </c>
      <c r="D84" s="18"/>
      <c r="E84" s="18"/>
      <c r="F84" s="18">
        <v>131</v>
      </c>
      <c r="G84" s="18">
        <v>8</v>
      </c>
      <c r="H84" s="18">
        <v>0</v>
      </c>
      <c r="I84" s="18">
        <v>11</v>
      </c>
      <c r="J84" s="18">
        <f>SUM(Table22[[#This Row],[Column2]:[Column9]])</f>
        <v>651</v>
      </c>
      <c r="K84" s="26" t="s">
        <v>318</v>
      </c>
      <c r="L84" s="18">
        <v>56</v>
      </c>
      <c r="M84" s="18">
        <v>89</v>
      </c>
      <c r="N84" s="18"/>
      <c r="O84" s="18"/>
      <c r="P84" s="18">
        <v>6</v>
      </c>
      <c r="Q84" s="18">
        <f>SUM(Table22[[#This Row],[Column12]:[Column16]])</f>
        <v>151</v>
      </c>
      <c r="R84" s="19">
        <f>Table22[[#This Row],[Column10]]+Table22[[#This Row],[Column17]]</f>
        <v>802</v>
      </c>
    </row>
    <row r="85" spans="1:18" x14ac:dyDescent="0.3">
      <c r="A85" s="27" t="s">
        <v>319</v>
      </c>
      <c r="B85" s="18">
        <v>1505</v>
      </c>
      <c r="C85" s="18">
        <v>242</v>
      </c>
      <c r="D85" s="18"/>
      <c r="E85" s="18"/>
      <c r="F85" s="18">
        <v>326</v>
      </c>
      <c r="G85" s="18">
        <v>53</v>
      </c>
      <c r="H85" s="18">
        <v>1</v>
      </c>
      <c r="I85" s="18">
        <v>40</v>
      </c>
      <c r="J85" s="18">
        <f>SUM(Table22[[#This Row],[Column2]:[Column9]])</f>
        <v>2167</v>
      </c>
      <c r="K85" s="26" t="s">
        <v>319</v>
      </c>
      <c r="L85" s="18">
        <v>490</v>
      </c>
      <c r="M85" s="18">
        <v>675</v>
      </c>
      <c r="N85" s="18"/>
      <c r="O85" s="18"/>
      <c r="P85" s="18">
        <v>66</v>
      </c>
      <c r="Q85" s="18">
        <f>SUM(Table22[[#This Row],[Column12]:[Column16]])</f>
        <v>1231</v>
      </c>
      <c r="R85" s="19">
        <f>Table22[[#This Row],[Column10]]+Table22[[#This Row],[Column17]]</f>
        <v>3398</v>
      </c>
    </row>
    <row r="86" spans="1:18" x14ac:dyDescent="0.3">
      <c r="A86" s="27" t="s">
        <v>321</v>
      </c>
      <c r="B86" s="18">
        <v>8</v>
      </c>
      <c r="C86" s="18">
        <v>0</v>
      </c>
      <c r="D86" s="18"/>
      <c r="E86" s="18"/>
      <c r="F86" s="18">
        <v>0</v>
      </c>
      <c r="G86" s="18">
        <v>0</v>
      </c>
      <c r="H86" s="18">
        <v>0</v>
      </c>
      <c r="I86" s="18">
        <v>0</v>
      </c>
      <c r="J86" s="18">
        <f>SUM(Table22[[#This Row],[Column2]:[Column9]])</f>
        <v>8</v>
      </c>
      <c r="K86" s="26" t="s">
        <v>334</v>
      </c>
      <c r="L86" s="18">
        <v>0</v>
      </c>
      <c r="M86" s="18">
        <v>3</v>
      </c>
      <c r="N86" s="18"/>
      <c r="O86" s="18"/>
      <c r="P86" s="18">
        <v>0</v>
      </c>
      <c r="Q86" s="18">
        <f>SUM(Table22[[#This Row],[Column12]:[Column16]])</f>
        <v>3</v>
      </c>
      <c r="R86" s="19">
        <f>Table22[[#This Row],[Column10]]+Table22[[#This Row],[Column17]]</f>
        <v>11</v>
      </c>
    </row>
    <row r="87" spans="1:18" x14ac:dyDescent="0.3">
      <c r="A87" s="27" t="s">
        <v>322</v>
      </c>
      <c r="B87" s="18">
        <v>21</v>
      </c>
      <c r="C87" s="18">
        <v>1</v>
      </c>
      <c r="D87" s="18"/>
      <c r="E87" s="18"/>
      <c r="F87" s="18">
        <v>0</v>
      </c>
      <c r="G87" s="18">
        <v>4</v>
      </c>
      <c r="H87" s="18">
        <v>0</v>
      </c>
      <c r="I87" s="18">
        <v>0</v>
      </c>
      <c r="J87" s="18">
        <f>SUM(Table22[[#This Row],[Column2]:[Column9]])</f>
        <v>26</v>
      </c>
      <c r="K87" s="26" t="s">
        <v>322</v>
      </c>
      <c r="L87" s="18">
        <v>1</v>
      </c>
      <c r="M87" s="18">
        <v>4</v>
      </c>
      <c r="N87" s="18"/>
      <c r="O87" s="18"/>
      <c r="P87" s="18">
        <v>0</v>
      </c>
      <c r="Q87" s="18">
        <f>SUM(Table22[[#This Row],[Column12]:[Column16]])</f>
        <v>5</v>
      </c>
      <c r="R87" s="19">
        <f>Table22[[#This Row],[Column10]]+Table22[[#This Row],[Column17]]</f>
        <v>31</v>
      </c>
    </row>
    <row r="88" spans="1:18" x14ac:dyDescent="0.3">
      <c r="A88" s="27" t="s">
        <v>323</v>
      </c>
      <c r="B88" s="18">
        <v>29</v>
      </c>
      <c r="C88" s="18">
        <v>7</v>
      </c>
      <c r="D88" s="18"/>
      <c r="E88" s="18"/>
      <c r="F88" s="18">
        <v>0</v>
      </c>
      <c r="G88" s="18">
        <v>14</v>
      </c>
      <c r="H88" s="18">
        <v>0</v>
      </c>
      <c r="I88" s="18">
        <v>6</v>
      </c>
      <c r="J88" s="18">
        <f>SUM(Table22[[#This Row],[Column2]:[Column9]])</f>
        <v>56</v>
      </c>
      <c r="K88" s="26" t="s">
        <v>323</v>
      </c>
      <c r="L88" s="18">
        <v>2</v>
      </c>
      <c r="M88" s="18">
        <v>17</v>
      </c>
      <c r="N88" s="18"/>
      <c r="O88" s="18"/>
      <c r="P88" s="18">
        <v>0</v>
      </c>
      <c r="Q88" s="18">
        <f>SUM(Table22[[#This Row],[Column12]:[Column16]])</f>
        <v>19</v>
      </c>
      <c r="R88" s="19">
        <f>Table22[[#This Row],[Column10]]+Table22[[#This Row],[Column17]]</f>
        <v>75</v>
      </c>
    </row>
    <row r="89" spans="1:18" x14ac:dyDescent="0.3">
      <c r="A89" s="27" t="s">
        <v>335</v>
      </c>
      <c r="B89" s="18">
        <v>406</v>
      </c>
      <c r="C89" s="18">
        <v>47</v>
      </c>
      <c r="D89" s="18"/>
      <c r="E89" s="18"/>
      <c r="F89" s="18">
        <v>8</v>
      </c>
      <c r="G89" s="18">
        <v>32</v>
      </c>
      <c r="H89" s="18">
        <v>0</v>
      </c>
      <c r="I89" s="18">
        <v>5</v>
      </c>
      <c r="J89" s="18">
        <f>SUM(Table22[[#This Row],[Column2]:[Column9]])</f>
        <v>498</v>
      </c>
      <c r="K89" s="26" t="s">
        <v>335</v>
      </c>
      <c r="L89" s="18">
        <v>86</v>
      </c>
      <c r="M89" s="18">
        <v>123</v>
      </c>
      <c r="N89" s="18"/>
      <c r="O89" s="18"/>
      <c r="P89" s="18">
        <v>1</v>
      </c>
      <c r="Q89" s="18">
        <f>SUM(Table22[[#This Row],[Column12]:[Column16]])</f>
        <v>210</v>
      </c>
      <c r="R89" s="19">
        <f>Table22[[#This Row],[Column10]]+Table22[[#This Row],[Column17]]</f>
        <v>708</v>
      </c>
    </row>
    <row r="90" spans="1:18" x14ac:dyDescent="0.3">
      <c r="A90" s="27" t="s">
        <v>325</v>
      </c>
      <c r="B90" s="18">
        <v>644</v>
      </c>
      <c r="C90" s="18">
        <v>211</v>
      </c>
      <c r="D90" s="18"/>
      <c r="E90" s="18"/>
      <c r="F90" s="18">
        <v>406</v>
      </c>
      <c r="G90" s="18">
        <v>39</v>
      </c>
      <c r="H90" s="18">
        <v>3</v>
      </c>
      <c r="I90" s="18">
        <v>11</v>
      </c>
      <c r="J90" s="18">
        <f>SUM(Table22[[#This Row],[Column2]:[Column9]])</f>
        <v>1314</v>
      </c>
      <c r="K90" s="26" t="s">
        <v>325</v>
      </c>
      <c r="L90" s="18">
        <v>169</v>
      </c>
      <c r="M90" s="18">
        <v>434</v>
      </c>
      <c r="N90" s="18"/>
      <c r="O90" s="18"/>
      <c r="P90" s="18">
        <v>73</v>
      </c>
      <c r="Q90" s="18">
        <f>SUM(Table22[[#This Row],[Column12]:[Column16]])</f>
        <v>676</v>
      </c>
      <c r="R90" s="19">
        <f>Table22[[#This Row],[Column10]]+Table22[[#This Row],[Column17]]</f>
        <v>1990</v>
      </c>
    </row>
    <row r="91" spans="1:18" x14ac:dyDescent="0.3">
      <c r="A91" s="27" t="s">
        <v>326</v>
      </c>
      <c r="B91" s="18">
        <v>592</v>
      </c>
      <c r="C91" s="18">
        <v>133</v>
      </c>
      <c r="D91" s="18"/>
      <c r="E91" s="18"/>
      <c r="F91" s="18">
        <v>202</v>
      </c>
      <c r="G91" s="18">
        <v>28</v>
      </c>
      <c r="H91" s="18">
        <v>3</v>
      </c>
      <c r="I91" s="18">
        <v>9</v>
      </c>
      <c r="J91" s="18">
        <f>SUM(Table22[[#This Row],[Column2]:[Column9]])</f>
        <v>967</v>
      </c>
      <c r="K91" s="26" t="s">
        <v>326</v>
      </c>
      <c r="L91" s="18">
        <v>207</v>
      </c>
      <c r="M91" s="18">
        <v>174</v>
      </c>
      <c r="N91" s="18"/>
      <c r="O91" s="18"/>
      <c r="P91" s="18">
        <v>1</v>
      </c>
      <c r="Q91" s="18">
        <f>SUM(Table22[[#This Row],[Column12]:[Column16]])</f>
        <v>382</v>
      </c>
      <c r="R91" s="19">
        <f>Table22[[#This Row],[Column10]]+Table22[[#This Row],[Column17]]</f>
        <v>1349</v>
      </c>
    </row>
    <row r="92" spans="1:18" x14ac:dyDescent="0.3">
      <c r="A92" s="27" t="s">
        <v>327</v>
      </c>
      <c r="B92" s="18">
        <v>4</v>
      </c>
      <c r="C92" s="18">
        <v>2</v>
      </c>
      <c r="D92" s="18"/>
      <c r="E92" s="18"/>
      <c r="F92" s="18">
        <v>0</v>
      </c>
      <c r="G92" s="18">
        <v>1</v>
      </c>
      <c r="H92" s="18">
        <v>0</v>
      </c>
      <c r="I92" s="18">
        <v>0</v>
      </c>
      <c r="J92" s="18">
        <f>SUM(Table22[[#This Row],[Column2]:[Column9]])</f>
        <v>7</v>
      </c>
      <c r="K92" s="26" t="s">
        <v>327</v>
      </c>
      <c r="L92" s="18">
        <v>1</v>
      </c>
      <c r="M92" s="18">
        <v>1</v>
      </c>
      <c r="N92" s="18"/>
      <c r="O92" s="18"/>
      <c r="P92" s="18">
        <v>0</v>
      </c>
      <c r="Q92" s="18">
        <f>SUM(Table22[[#This Row],[Column12]:[Column16]])</f>
        <v>2</v>
      </c>
      <c r="R92" s="19">
        <f>Table22[[#This Row],[Column10]]+Table22[[#This Row],[Column17]]</f>
        <v>9</v>
      </c>
    </row>
    <row r="93" spans="1:18" x14ac:dyDescent="0.3">
      <c r="A93" s="28" t="s">
        <v>105</v>
      </c>
      <c r="B93" s="23">
        <f>SUBTOTAL(109,B52:B92)</f>
        <v>29863</v>
      </c>
      <c r="C93" s="23">
        <f>SUBTOTAL(109,C52:C92)</f>
        <v>4750</v>
      </c>
      <c r="D93" s="23">
        <f>SUM(D55:D92)</f>
        <v>40</v>
      </c>
      <c r="E93" s="23">
        <f>SUM(E55:E92)</f>
        <v>5</v>
      </c>
      <c r="F93" s="23">
        <f>SUBTOTAL(109,F52:F92)</f>
        <v>5968</v>
      </c>
      <c r="G93" s="23">
        <f>SUBTOTAL(109,G52:G92)</f>
        <v>1055</v>
      </c>
      <c r="H93" s="23">
        <f>SUBTOTAL(109,H52:H92)</f>
        <v>28</v>
      </c>
      <c r="I93" s="23">
        <f>SUBTOTAL(109,I52:I92)</f>
        <v>266</v>
      </c>
      <c r="J93" s="18">
        <f>SUM(Table22[[#This Row],[Column2]:[Column9]])</f>
        <v>41975</v>
      </c>
      <c r="K93" s="29" t="s">
        <v>105</v>
      </c>
      <c r="L93" s="23">
        <f>SUBTOTAL(109,L52:L92)</f>
        <v>8019</v>
      </c>
      <c r="M93" s="23">
        <f>SUBTOTAL(109,M52:M92)</f>
        <v>8431</v>
      </c>
      <c r="N93" s="23">
        <f>SUM(N55:N92)</f>
        <v>92</v>
      </c>
      <c r="O93" s="23">
        <f>SUM(O55:O92)</f>
        <v>71</v>
      </c>
      <c r="P93" s="23">
        <f>SUBTOTAL(109,P52:P92)</f>
        <v>1613</v>
      </c>
      <c r="Q93" s="18">
        <f>SUM(Table22[[#This Row],[Column12]:[Column16]])</f>
        <v>18226</v>
      </c>
      <c r="R93" s="19">
        <f>Table22[[#This Row],[Column10]]+Table22[[#This Row],[Column17]]</f>
        <v>60201</v>
      </c>
    </row>
    <row r="95" spans="1:18" x14ac:dyDescent="0.3">
      <c r="A95" t="s">
        <v>336</v>
      </c>
    </row>
    <row r="96" spans="1:18" x14ac:dyDescent="0.3">
      <c r="A96" t="s">
        <v>337</v>
      </c>
    </row>
  </sheetData>
  <mergeCells count="4">
    <mergeCell ref="A48:R48"/>
    <mergeCell ref="A49:R49"/>
    <mergeCell ref="A1:L1"/>
    <mergeCell ref="A2:L2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workbookViewId="0">
      <selection activeCell="L30" sqref="L30"/>
    </sheetView>
  </sheetViews>
  <sheetFormatPr defaultRowHeight="14.4" x14ac:dyDescent="0.3"/>
  <cols>
    <col min="6" max="6" width="9.109375" customWidth="1"/>
    <col min="11" max="11" width="9.109375" customWidth="1"/>
  </cols>
  <sheetData>
    <row r="1" spans="1:11" x14ac:dyDescent="0.3">
      <c r="A1" s="88" t="s">
        <v>338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1" x14ac:dyDescent="0.3">
      <c r="A2" s="18" t="s">
        <v>339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3">
      <c r="A3" s="18" t="s">
        <v>149</v>
      </c>
      <c r="B3" s="18"/>
      <c r="C3" s="18"/>
      <c r="D3" s="18"/>
      <c r="E3" s="18"/>
      <c r="F3" s="18"/>
      <c r="G3" s="18" t="s">
        <v>150</v>
      </c>
      <c r="H3" s="18"/>
      <c r="I3" s="18"/>
      <c r="J3" s="18"/>
      <c r="K3" s="18"/>
    </row>
    <row r="4" spans="1:1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3">
      <c r="A5" s="18" t="s">
        <v>340</v>
      </c>
      <c r="B5" s="18" t="s">
        <v>107</v>
      </c>
      <c r="C5" s="18" t="s">
        <v>285</v>
      </c>
      <c r="D5" s="18" t="s">
        <v>5</v>
      </c>
      <c r="E5" s="18" t="s">
        <v>6</v>
      </c>
      <c r="F5" s="18" t="s">
        <v>7</v>
      </c>
      <c r="G5" s="18" t="s">
        <v>107</v>
      </c>
      <c r="H5" s="18" t="s">
        <v>285</v>
      </c>
      <c r="I5" s="18" t="s">
        <v>5</v>
      </c>
      <c r="J5" s="18" t="s">
        <v>9</v>
      </c>
      <c r="K5" s="18" t="s">
        <v>90</v>
      </c>
    </row>
    <row r="6" spans="1:11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3">
      <c r="A8" s="18" t="s">
        <v>341</v>
      </c>
      <c r="B8" s="18">
        <v>207</v>
      </c>
      <c r="C8" s="18">
        <v>55</v>
      </c>
      <c r="D8" s="18">
        <v>50</v>
      </c>
      <c r="E8" s="18">
        <v>40</v>
      </c>
      <c r="F8" s="18">
        <f t="shared" ref="F8:F13" si="0">SUM(B8:E8)</f>
        <v>352</v>
      </c>
      <c r="G8" s="18">
        <v>92</v>
      </c>
      <c r="H8" s="18">
        <v>105</v>
      </c>
      <c r="I8" s="18">
        <v>20</v>
      </c>
      <c r="J8" s="18">
        <f>SUM(G8:I8)</f>
        <v>217</v>
      </c>
      <c r="K8" s="18">
        <f>F8+J8</f>
        <v>569</v>
      </c>
    </row>
    <row r="9" spans="1:11" x14ac:dyDescent="0.3">
      <c r="A9" s="18" t="s">
        <v>342</v>
      </c>
      <c r="B9" s="18">
        <v>530</v>
      </c>
      <c r="C9" s="18">
        <v>184</v>
      </c>
      <c r="D9" s="18">
        <v>47</v>
      </c>
      <c r="E9" s="18">
        <v>22</v>
      </c>
      <c r="F9" s="18">
        <f t="shared" si="0"/>
        <v>783</v>
      </c>
      <c r="G9" s="18">
        <v>551</v>
      </c>
      <c r="H9" s="18">
        <v>218</v>
      </c>
      <c r="I9" s="18">
        <v>39</v>
      </c>
      <c r="J9" s="18">
        <f t="shared" ref="J9:J13" si="1">SUM(G9:I9)</f>
        <v>808</v>
      </c>
      <c r="K9" s="18">
        <f t="shared" ref="K9:K13" si="2">F9+J9</f>
        <v>1591</v>
      </c>
    </row>
    <row r="10" spans="1:11" x14ac:dyDescent="0.3">
      <c r="A10" s="18" t="s">
        <v>343</v>
      </c>
      <c r="B10" s="18">
        <v>836</v>
      </c>
      <c r="C10" s="18">
        <v>441</v>
      </c>
      <c r="D10" s="18">
        <v>72</v>
      </c>
      <c r="E10" s="18">
        <v>29</v>
      </c>
      <c r="F10" s="18">
        <f t="shared" si="0"/>
        <v>1378</v>
      </c>
      <c r="G10" s="18">
        <v>921</v>
      </c>
      <c r="H10" s="18">
        <v>513</v>
      </c>
      <c r="I10" s="18">
        <v>25</v>
      </c>
      <c r="J10" s="18">
        <f t="shared" si="1"/>
        <v>1459</v>
      </c>
      <c r="K10" s="18">
        <f t="shared" si="2"/>
        <v>2837</v>
      </c>
    </row>
    <row r="11" spans="1:11" x14ac:dyDescent="0.3">
      <c r="A11" s="18" t="s">
        <v>344</v>
      </c>
      <c r="B11" s="18">
        <v>383</v>
      </c>
      <c r="C11" s="18">
        <v>94</v>
      </c>
      <c r="D11" s="18">
        <v>22</v>
      </c>
      <c r="E11" s="18">
        <v>21</v>
      </c>
      <c r="F11" s="18">
        <f t="shared" si="0"/>
        <v>520</v>
      </c>
      <c r="G11" s="18">
        <v>59</v>
      </c>
      <c r="H11" s="18">
        <v>67</v>
      </c>
      <c r="I11" s="18">
        <v>15</v>
      </c>
      <c r="J11" s="18">
        <f t="shared" si="1"/>
        <v>141</v>
      </c>
      <c r="K11" s="18">
        <f t="shared" si="2"/>
        <v>661</v>
      </c>
    </row>
    <row r="12" spans="1:11" x14ac:dyDescent="0.3">
      <c r="A12" s="18" t="s">
        <v>345</v>
      </c>
      <c r="B12" s="18">
        <v>413</v>
      </c>
      <c r="C12" s="18">
        <v>107</v>
      </c>
      <c r="D12" s="18">
        <v>40</v>
      </c>
      <c r="E12" s="18">
        <v>15</v>
      </c>
      <c r="F12" s="18">
        <f t="shared" si="0"/>
        <v>575</v>
      </c>
      <c r="G12" s="18">
        <v>134</v>
      </c>
      <c r="H12" s="18">
        <v>153</v>
      </c>
      <c r="I12" s="18">
        <v>9</v>
      </c>
      <c r="J12" s="18">
        <f t="shared" si="1"/>
        <v>296</v>
      </c>
      <c r="K12" s="18">
        <f t="shared" si="2"/>
        <v>871</v>
      </c>
    </row>
    <row r="13" spans="1:11" x14ac:dyDescent="0.3">
      <c r="A13" s="18" t="s">
        <v>346</v>
      </c>
      <c r="B13" s="18">
        <v>830</v>
      </c>
      <c r="C13" s="18">
        <v>229</v>
      </c>
      <c r="D13" s="18">
        <v>42</v>
      </c>
      <c r="E13" s="18">
        <v>23</v>
      </c>
      <c r="F13" s="18">
        <f t="shared" si="0"/>
        <v>1124</v>
      </c>
      <c r="G13" s="18">
        <v>460</v>
      </c>
      <c r="H13" s="18">
        <v>206</v>
      </c>
      <c r="I13" s="18">
        <v>26</v>
      </c>
      <c r="J13" s="18">
        <f t="shared" si="1"/>
        <v>692</v>
      </c>
      <c r="K13" s="18">
        <f t="shared" si="2"/>
        <v>1816</v>
      </c>
    </row>
    <row r="14" spans="1:11" x14ac:dyDescent="0.3">
      <c r="A14" s="18" t="s">
        <v>347</v>
      </c>
      <c r="B14" s="18">
        <f t="shared" ref="B14:K14" si="3">SUM(B8:B13)</f>
        <v>3199</v>
      </c>
      <c r="C14" s="18">
        <f t="shared" si="3"/>
        <v>1110</v>
      </c>
      <c r="D14" s="18">
        <f t="shared" si="3"/>
        <v>273</v>
      </c>
      <c r="E14" s="18">
        <f t="shared" si="3"/>
        <v>150</v>
      </c>
      <c r="F14" s="18">
        <f t="shared" si="3"/>
        <v>4732</v>
      </c>
      <c r="G14" s="18">
        <f t="shared" si="3"/>
        <v>2217</v>
      </c>
      <c r="H14" s="18">
        <f t="shared" si="3"/>
        <v>1262</v>
      </c>
      <c r="I14" s="18">
        <f t="shared" si="3"/>
        <v>134</v>
      </c>
      <c r="J14" s="18">
        <f t="shared" si="3"/>
        <v>3613</v>
      </c>
      <c r="K14" s="18">
        <f t="shared" si="3"/>
        <v>8345</v>
      </c>
    </row>
    <row r="16" spans="1:11" x14ac:dyDescent="0.3">
      <c r="A16" t="s">
        <v>348</v>
      </c>
    </row>
    <row r="17" spans="1:14" x14ac:dyDescent="0.3">
      <c r="A17" t="s">
        <v>349</v>
      </c>
    </row>
    <row r="18" spans="1:14" x14ac:dyDescent="0.3">
      <c r="A18" t="s">
        <v>79</v>
      </c>
    </row>
    <row r="19" spans="1:14" x14ac:dyDescent="0.3">
      <c r="A19" t="s">
        <v>350</v>
      </c>
    </row>
    <row r="22" spans="1:14" ht="27.6" x14ac:dyDescent="0.45">
      <c r="A22" s="82" t="s">
        <v>351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4"/>
    </row>
    <row r="23" spans="1:14" x14ac:dyDescent="0.3">
      <c r="A23" s="69" t="s">
        <v>339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</row>
    <row r="24" spans="1:14" x14ac:dyDescent="0.3">
      <c r="A24" s="18" t="s">
        <v>250</v>
      </c>
      <c r="B24" s="18"/>
      <c r="C24" s="18"/>
      <c r="D24" s="18"/>
      <c r="E24" s="18"/>
      <c r="F24" s="18"/>
      <c r="G24" s="18"/>
      <c r="H24" s="18"/>
      <c r="I24" s="18" t="s">
        <v>251</v>
      </c>
      <c r="J24" s="18"/>
      <c r="K24" s="18"/>
      <c r="L24" s="18"/>
      <c r="M24" s="18"/>
      <c r="N24" s="18"/>
    </row>
    <row r="25" spans="1:14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4" x14ac:dyDescent="0.3">
      <c r="A26" s="18" t="s">
        <v>340</v>
      </c>
      <c r="B26" s="18" t="s">
        <v>107</v>
      </c>
      <c r="C26" s="18" t="s">
        <v>285</v>
      </c>
      <c r="D26" s="18" t="s">
        <v>5</v>
      </c>
      <c r="E26" s="18" t="s">
        <v>6</v>
      </c>
      <c r="F26" s="18" t="s">
        <v>280</v>
      </c>
      <c r="G26" s="18" t="s">
        <v>88</v>
      </c>
      <c r="H26" s="18" t="s">
        <v>7</v>
      </c>
      <c r="I26" s="18" t="s">
        <v>107</v>
      </c>
      <c r="J26" s="18" t="s">
        <v>285</v>
      </c>
      <c r="K26" s="18" t="s">
        <v>5</v>
      </c>
      <c r="L26" s="18" t="s">
        <v>9</v>
      </c>
      <c r="M26" s="18" t="s">
        <v>90</v>
      </c>
    </row>
    <row r="27" spans="1:14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4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4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4" x14ac:dyDescent="0.3">
      <c r="A30" s="18" t="s">
        <v>341</v>
      </c>
      <c r="B30" s="18">
        <v>7915</v>
      </c>
      <c r="C30" s="18">
        <v>2072</v>
      </c>
      <c r="D30" s="18">
        <v>1309</v>
      </c>
      <c r="E30" s="18">
        <v>1708</v>
      </c>
      <c r="F30" s="18">
        <v>29</v>
      </c>
      <c r="G30" s="18">
        <v>146</v>
      </c>
      <c r="H30" s="18">
        <f>SUM(B30:G30)</f>
        <v>13179</v>
      </c>
      <c r="I30" s="18">
        <v>2302</v>
      </c>
      <c r="J30" s="18">
        <v>3751</v>
      </c>
      <c r="K30" s="18">
        <v>256</v>
      </c>
      <c r="L30" s="18">
        <f>SUM(I30:K30)</f>
        <v>6309</v>
      </c>
      <c r="M30" s="18">
        <f>H30+L30</f>
        <v>19488</v>
      </c>
    </row>
    <row r="31" spans="1:14" x14ac:dyDescent="0.3">
      <c r="A31" s="18" t="s">
        <v>342</v>
      </c>
      <c r="B31" s="18">
        <v>20925</v>
      </c>
      <c r="C31" s="18">
        <v>8892</v>
      </c>
      <c r="D31" s="18">
        <v>2420</v>
      </c>
      <c r="E31" s="18">
        <v>908</v>
      </c>
      <c r="F31" s="18">
        <v>35</v>
      </c>
      <c r="G31" s="18">
        <v>300</v>
      </c>
      <c r="H31" s="18">
        <f t="shared" ref="H31:H35" si="4">SUM(B31:G31)</f>
        <v>33480</v>
      </c>
      <c r="I31" s="18">
        <v>9855</v>
      </c>
      <c r="J31" s="18">
        <v>9513</v>
      </c>
      <c r="K31" s="18">
        <v>1048</v>
      </c>
      <c r="L31" s="18">
        <f t="shared" ref="L31:L35" si="5">SUM(I31:K31)</f>
        <v>20416</v>
      </c>
      <c r="M31" s="18">
        <f t="shared" ref="M31:M35" si="6">H31+L31</f>
        <v>53896</v>
      </c>
    </row>
    <row r="32" spans="1:14" x14ac:dyDescent="0.3">
      <c r="A32" s="18" t="s">
        <v>343</v>
      </c>
      <c r="B32" s="18">
        <v>84461</v>
      </c>
      <c r="C32" s="18">
        <v>33409</v>
      </c>
      <c r="D32" s="18">
        <v>18181</v>
      </c>
      <c r="E32" s="18">
        <v>858</v>
      </c>
      <c r="F32" s="18">
        <v>1539</v>
      </c>
      <c r="G32" s="18">
        <v>328</v>
      </c>
      <c r="H32" s="18">
        <f t="shared" si="4"/>
        <v>138776</v>
      </c>
      <c r="I32" s="18">
        <v>43345</v>
      </c>
      <c r="J32" s="18">
        <v>29119</v>
      </c>
      <c r="K32" s="18">
        <v>17057</v>
      </c>
      <c r="L32" s="18">
        <f t="shared" si="5"/>
        <v>89521</v>
      </c>
      <c r="M32" s="18">
        <f t="shared" si="6"/>
        <v>228297</v>
      </c>
    </row>
    <row r="33" spans="1:13" x14ac:dyDescent="0.3">
      <c r="A33" s="18" t="s">
        <v>344</v>
      </c>
      <c r="B33" s="18">
        <v>7659</v>
      </c>
      <c r="C33" s="18">
        <v>3921</v>
      </c>
      <c r="D33" s="18">
        <v>1048</v>
      </c>
      <c r="E33" s="18">
        <v>639</v>
      </c>
      <c r="F33" s="18">
        <v>157</v>
      </c>
      <c r="G33" s="18">
        <v>52</v>
      </c>
      <c r="H33" s="18">
        <f t="shared" si="4"/>
        <v>13476</v>
      </c>
      <c r="I33" s="18">
        <v>2245</v>
      </c>
      <c r="J33" s="18">
        <v>3396</v>
      </c>
      <c r="K33" s="18">
        <v>359</v>
      </c>
      <c r="L33" s="18">
        <f t="shared" si="5"/>
        <v>6000</v>
      </c>
      <c r="M33" s="18">
        <f t="shared" si="6"/>
        <v>19476</v>
      </c>
    </row>
    <row r="34" spans="1:13" x14ac:dyDescent="0.3">
      <c r="A34" s="18" t="s">
        <v>345</v>
      </c>
      <c r="B34" s="18">
        <v>9517</v>
      </c>
      <c r="C34" s="18">
        <v>3868</v>
      </c>
      <c r="D34" s="18">
        <v>745</v>
      </c>
      <c r="E34" s="18">
        <v>872</v>
      </c>
      <c r="F34" s="18">
        <v>17</v>
      </c>
      <c r="G34" s="18">
        <v>70</v>
      </c>
      <c r="H34" s="18">
        <f t="shared" si="4"/>
        <v>15089</v>
      </c>
      <c r="I34" s="18">
        <v>134</v>
      </c>
      <c r="J34" s="18">
        <v>4414</v>
      </c>
      <c r="K34" s="18">
        <v>357</v>
      </c>
      <c r="L34" s="18">
        <f t="shared" si="5"/>
        <v>4905</v>
      </c>
      <c r="M34" s="18">
        <f t="shared" si="6"/>
        <v>19994</v>
      </c>
    </row>
    <row r="35" spans="1:13" x14ac:dyDescent="0.3">
      <c r="A35" s="18" t="s">
        <v>346</v>
      </c>
      <c r="B35" s="18">
        <v>29863</v>
      </c>
      <c r="C35" s="18">
        <v>4750</v>
      </c>
      <c r="D35" s="18">
        <v>5968</v>
      </c>
      <c r="E35" s="18">
        <v>1055</v>
      </c>
      <c r="F35" s="18">
        <v>28</v>
      </c>
      <c r="G35" s="18">
        <v>266</v>
      </c>
      <c r="H35" s="18">
        <f t="shared" si="4"/>
        <v>41930</v>
      </c>
      <c r="I35" s="18">
        <v>8019</v>
      </c>
      <c r="J35" s="18">
        <v>8560</v>
      </c>
      <c r="K35" s="18">
        <v>1613</v>
      </c>
      <c r="L35" s="18">
        <f t="shared" si="5"/>
        <v>18192</v>
      </c>
      <c r="M35" s="18">
        <f t="shared" si="6"/>
        <v>60122</v>
      </c>
    </row>
    <row r="36" spans="1:13" x14ac:dyDescent="0.3">
      <c r="A36" s="18" t="s">
        <v>347</v>
      </c>
      <c r="B36" s="18">
        <f>SUM(B30:B35)</f>
        <v>160340</v>
      </c>
      <c r="C36" s="18">
        <f>SUM(C30:C35)</f>
        <v>56912</v>
      </c>
      <c r="D36" s="18">
        <f>SUM(D30:D35)</f>
        <v>29671</v>
      </c>
      <c r="E36" s="18">
        <f>SUM(E30:E35)</f>
        <v>6040</v>
      </c>
      <c r="F36" s="18">
        <v>1805</v>
      </c>
      <c r="G36" s="18">
        <v>1162</v>
      </c>
      <c r="H36" s="18">
        <f t="shared" ref="H36:M36" si="7">SUM(H30:H35)</f>
        <v>255930</v>
      </c>
      <c r="I36" s="18">
        <f t="shared" si="7"/>
        <v>65900</v>
      </c>
      <c r="J36" s="18">
        <f t="shared" si="7"/>
        <v>58753</v>
      </c>
      <c r="K36" s="18">
        <f t="shared" si="7"/>
        <v>20690</v>
      </c>
      <c r="L36" s="18">
        <f t="shared" si="7"/>
        <v>145343</v>
      </c>
      <c r="M36" s="18">
        <f t="shared" si="7"/>
        <v>401273</v>
      </c>
    </row>
    <row r="38" spans="1:13" x14ac:dyDescent="0.3">
      <c r="A38" t="s">
        <v>348</v>
      </c>
    </row>
    <row r="39" spans="1:13" x14ac:dyDescent="0.3">
      <c r="A39" t="s">
        <v>352</v>
      </c>
    </row>
    <row r="40" spans="1:13" x14ac:dyDescent="0.3">
      <c r="A40" t="s">
        <v>353</v>
      </c>
    </row>
    <row r="41" spans="1:13" x14ac:dyDescent="0.3">
      <c r="A41" t="s">
        <v>354</v>
      </c>
    </row>
  </sheetData>
  <mergeCells count="3">
    <mergeCell ref="A23:N23"/>
    <mergeCell ref="A22:N22"/>
    <mergeCell ref="A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39AA2C71D89443B4881CFDC893C990" ma:contentTypeVersion="13" ma:contentTypeDescription="Create a new document." ma:contentTypeScope="" ma:versionID="d80b27e6da468c52f6bea9c776719188">
  <xsd:schema xmlns:xsd="http://www.w3.org/2001/XMLSchema" xmlns:xs="http://www.w3.org/2001/XMLSchema" xmlns:p="http://schemas.microsoft.com/office/2006/metadata/properties" xmlns:ns2="a516305a-e6e2-41b6-bc27-806571c1a9b2" xmlns:ns3="ed9a3020-31a5-4d03-8dae-049ef6e45b9a" targetNamespace="http://schemas.microsoft.com/office/2006/metadata/properties" ma:root="true" ma:fieldsID="abdac36b5fa7e1925d077d92bf4a006a" ns2:_="" ns3:_="">
    <xsd:import namespace="a516305a-e6e2-41b6-bc27-806571c1a9b2"/>
    <xsd:import namespace="ed9a3020-31a5-4d03-8dae-049ef6e45b9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6305a-e6e2-41b6-bc27-806571c1a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9848c37-22a5-45b1-acb8-a306abd68d9b}" ma:internalName="TaxCatchAll" ma:showField="CatchAllData" ma:web="a516305a-e6e2-41b6-bc27-806571c1a9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a3020-31a5-4d03-8dae-049ef6e45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16305a-e6e2-41b6-bc27-806571c1a9b2" xsi:nil="true"/>
    <lcf76f155ced4ddcb4097134ff3c332f xmlns="ed9a3020-31a5-4d03-8dae-049ef6e45b9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0D965C-6387-4FFE-A251-F50AF21F4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6305a-e6e2-41b6-bc27-806571c1a9b2"/>
    <ds:schemaRef ds:uri="ed9a3020-31a5-4d03-8dae-049ef6e45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2C240B-82B5-4A7A-B158-7FB466CAC2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38A03A-7161-47A3-96B2-A2889F30E473}">
  <ds:schemaRefs>
    <ds:schemaRef ds:uri="http://schemas.microsoft.com/office/2006/metadata/properties"/>
    <ds:schemaRef ds:uri="http://schemas.microsoft.com/office/infopath/2007/PartnerControls"/>
    <ds:schemaRef ds:uri="a516305a-e6e2-41b6-bc27-806571c1a9b2"/>
    <ds:schemaRef ds:uri="ed9a3020-31a5-4d03-8dae-049ef6e45b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Africa</vt:lpstr>
      <vt:lpstr>East Asia and Pacific</vt:lpstr>
      <vt:lpstr>Europe</vt:lpstr>
      <vt:lpstr>Near East Asia</vt:lpstr>
      <vt:lpstr>South and Central Asia</vt:lpstr>
      <vt:lpstr>Western Hemisphere</vt:lpstr>
      <vt:lpstr>Totals</vt:lpstr>
    </vt:vector>
  </TitlesOfParts>
  <Manager/>
  <Company>U S Department of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PrichardCK</dc:creator>
  <cp:keywords/>
  <dc:description/>
  <cp:lastModifiedBy>Heaton, William E</cp:lastModifiedBy>
  <cp:revision/>
  <dcterms:created xsi:type="dcterms:W3CDTF">2018-03-26T15:16:45Z</dcterms:created>
  <dcterms:modified xsi:type="dcterms:W3CDTF">2023-05-04T19:04:44Z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0x010100DA39AA2C71D89443B4881CFDC893C990</vt:lpwstr>
  </property>
  <property fmtid="{D5CDD505-2E9C-101B-9397-08002B2CF9AE}" pid="3" name="Order">
    <vt:r8>2700</vt:r8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MediaServiceImageTags">
    <vt:lpwstr/>
  </property>
  <property fmtid="{D5CDD505-2E9C-101B-9397-08002B2CF9AE}" pid="8" name="MSIP_Label_1665d9ee-429a-4d5f-97cc-cfb56e044a6e_Enabled">
    <vt:lpwstr>true</vt:lpwstr>
  </property>
  <property fmtid="{D5CDD505-2E9C-101B-9397-08002B2CF9AE}" pid="9" name="MSIP_Label_1665d9ee-429a-4d5f-97cc-cfb56e044a6e_SetDate">
    <vt:lpwstr>2022-12-20T14:43:57Z</vt:lpwstr>
  </property>
  <property fmtid="{D5CDD505-2E9C-101B-9397-08002B2CF9AE}" pid="10" name="MSIP_Label_1665d9ee-429a-4d5f-97cc-cfb56e044a6e_Method">
    <vt:lpwstr>Privileged</vt:lpwstr>
  </property>
  <property fmtid="{D5CDD505-2E9C-101B-9397-08002B2CF9AE}" pid="11" name="MSIP_Label_1665d9ee-429a-4d5f-97cc-cfb56e044a6e_Name">
    <vt:lpwstr>1665d9ee-429a-4d5f-97cc-cfb56e044a6e</vt:lpwstr>
  </property>
  <property fmtid="{D5CDD505-2E9C-101B-9397-08002B2CF9AE}" pid="12" name="MSIP_Label_1665d9ee-429a-4d5f-97cc-cfb56e044a6e_SiteId">
    <vt:lpwstr>66cf5074-5afe-48d1-a691-a12b2121f44b</vt:lpwstr>
  </property>
  <property fmtid="{D5CDD505-2E9C-101B-9397-08002B2CF9AE}" pid="13" name="MSIP_Label_1665d9ee-429a-4d5f-97cc-cfb56e044a6e_ActionId">
    <vt:lpwstr>b3294fc5-2aef-495c-a81e-8bc460a05919</vt:lpwstr>
  </property>
  <property fmtid="{D5CDD505-2E9C-101B-9397-08002B2CF9AE}" pid="14" name="MSIP_Label_1665d9ee-429a-4d5f-97cc-cfb56e044a6e_ContentBits">
    <vt:lpwstr>0</vt:lpwstr>
  </property>
</Properties>
</file>