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os-my.sharepoint.com/personal/heatonwe_state_gov/Documents/Desktop/"/>
    </mc:Choice>
  </mc:AlternateContent>
  <xr:revisionPtr revIDLastSave="0" documentId="8_{2C6AAAB8-BEA3-433F-A18F-B2B5FA6F12A0}" xr6:coauthVersionLast="47" xr6:coauthVersionMax="47" xr10:uidLastSave="{00000000-0000-0000-0000-000000000000}"/>
  <bookViews>
    <workbookView xWindow="-108" yWindow="-108" windowWidth="23256" windowHeight="12576" firstSheet="5" activeTab="5" xr2:uid="{00000000-000D-0000-FFFF-FFFF00000000}"/>
  </bookViews>
  <sheets>
    <sheet name="Africa" sheetId="1" r:id="rId1"/>
    <sheet name="East Asia and Pacific" sheetId="2" r:id="rId2"/>
    <sheet name="Europe" sheetId="3" r:id="rId3"/>
    <sheet name="Near East Asia" sheetId="5" r:id="rId4"/>
    <sheet name="South and Central Asia" sheetId="4" r:id="rId5"/>
    <sheet name="Western Hemisphere" sheetId="6" r:id="rId6"/>
    <sheet name="Totals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5" l="1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36" i="5"/>
  <c r="Q35" i="5"/>
  <c r="O55" i="5"/>
  <c r="N55" i="5"/>
  <c r="J37" i="5"/>
  <c r="R37" i="5" s="1"/>
  <c r="J38" i="5"/>
  <c r="R38" i="5" s="1"/>
  <c r="J39" i="5"/>
  <c r="R39" i="5" s="1"/>
  <c r="J40" i="5"/>
  <c r="R40" i="5" s="1"/>
  <c r="J41" i="5"/>
  <c r="R41" i="5" s="1"/>
  <c r="J42" i="5"/>
  <c r="R42" i="5" s="1"/>
  <c r="J43" i="5"/>
  <c r="R43" i="5" s="1"/>
  <c r="J44" i="5"/>
  <c r="R44" i="5" s="1"/>
  <c r="J45" i="5"/>
  <c r="R45" i="5" s="1"/>
  <c r="J46" i="5"/>
  <c r="R46" i="5" s="1"/>
  <c r="J47" i="5"/>
  <c r="R47" i="5" s="1"/>
  <c r="J48" i="5"/>
  <c r="R48" i="5" s="1"/>
  <c r="J49" i="5"/>
  <c r="R49" i="5" s="1"/>
  <c r="J50" i="5"/>
  <c r="R50" i="5" s="1"/>
  <c r="J51" i="5"/>
  <c r="R51" i="5" s="1"/>
  <c r="J52" i="5"/>
  <c r="R52" i="5" s="1"/>
  <c r="J53" i="5"/>
  <c r="R53" i="5" s="1"/>
  <c r="J54" i="5"/>
  <c r="R54" i="5" s="1"/>
  <c r="J55" i="5"/>
  <c r="R55" i="5" s="1"/>
  <c r="J36" i="5"/>
  <c r="R36" i="5" s="1"/>
  <c r="J35" i="5"/>
  <c r="R35" i="5" s="1"/>
  <c r="I55" i="5"/>
  <c r="H55" i="5"/>
  <c r="E55" i="5"/>
  <c r="D55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7" i="5"/>
  <c r="K8" i="5"/>
  <c r="K9" i="5"/>
  <c r="K10" i="5"/>
  <c r="K11" i="5"/>
  <c r="K12" i="5"/>
  <c r="K13" i="5"/>
  <c r="K6" i="5"/>
  <c r="F9" i="5"/>
  <c r="L9" i="5" s="1"/>
  <c r="F10" i="5"/>
  <c r="L10" i="5" s="1"/>
  <c r="F11" i="5"/>
  <c r="L11" i="5" s="1"/>
  <c r="F12" i="5"/>
  <c r="L12" i="5" s="1"/>
  <c r="F13" i="5"/>
  <c r="L13" i="5" s="1"/>
  <c r="F14" i="5"/>
  <c r="L14" i="5" s="1"/>
  <c r="F15" i="5"/>
  <c r="L15" i="5" s="1"/>
  <c r="F16" i="5"/>
  <c r="L16" i="5" s="1"/>
  <c r="F17" i="5"/>
  <c r="L17" i="5" s="1"/>
  <c r="F18" i="5"/>
  <c r="L18" i="5" s="1"/>
  <c r="F19" i="5"/>
  <c r="L19" i="5" s="1"/>
  <c r="F20" i="5"/>
  <c r="L20" i="5" s="1"/>
  <c r="F21" i="5"/>
  <c r="L21" i="5" s="1"/>
  <c r="F22" i="5"/>
  <c r="L22" i="5" s="1"/>
  <c r="F23" i="5"/>
  <c r="L23" i="5" s="1"/>
  <c r="F24" i="5"/>
  <c r="L24" i="5" s="1"/>
  <c r="F25" i="5"/>
  <c r="L25" i="5" s="1"/>
  <c r="F26" i="5"/>
  <c r="L26" i="5" s="1"/>
  <c r="F8" i="5"/>
  <c r="L8" i="5" s="1"/>
  <c r="F7" i="5"/>
  <c r="L7" i="5" s="1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57" i="6"/>
  <c r="Q56" i="6"/>
  <c r="Q55" i="6"/>
  <c r="O93" i="6"/>
  <c r="N93" i="6"/>
  <c r="J58" i="6"/>
  <c r="R58" i="6" s="1"/>
  <c r="J59" i="6"/>
  <c r="R59" i="6" s="1"/>
  <c r="J60" i="6"/>
  <c r="R60" i="6" s="1"/>
  <c r="J61" i="6"/>
  <c r="R61" i="6" s="1"/>
  <c r="J62" i="6"/>
  <c r="R62" i="6" s="1"/>
  <c r="J63" i="6"/>
  <c r="R63" i="6" s="1"/>
  <c r="J64" i="6"/>
  <c r="R64" i="6" s="1"/>
  <c r="J65" i="6"/>
  <c r="R65" i="6" s="1"/>
  <c r="J66" i="6"/>
  <c r="R66" i="6" s="1"/>
  <c r="J67" i="6"/>
  <c r="R67" i="6" s="1"/>
  <c r="J68" i="6"/>
  <c r="R68" i="6" s="1"/>
  <c r="J69" i="6"/>
  <c r="R69" i="6" s="1"/>
  <c r="J70" i="6"/>
  <c r="R70" i="6" s="1"/>
  <c r="J71" i="6"/>
  <c r="R71" i="6" s="1"/>
  <c r="J72" i="6"/>
  <c r="R72" i="6" s="1"/>
  <c r="J73" i="6"/>
  <c r="R73" i="6" s="1"/>
  <c r="J74" i="6"/>
  <c r="R74" i="6" s="1"/>
  <c r="J75" i="6"/>
  <c r="R75" i="6" s="1"/>
  <c r="J76" i="6"/>
  <c r="R76" i="6" s="1"/>
  <c r="J77" i="6"/>
  <c r="R77" i="6" s="1"/>
  <c r="J78" i="6"/>
  <c r="R78" i="6" s="1"/>
  <c r="J79" i="6"/>
  <c r="R79" i="6" s="1"/>
  <c r="J80" i="6"/>
  <c r="R80" i="6" s="1"/>
  <c r="J81" i="6"/>
  <c r="R81" i="6" s="1"/>
  <c r="J82" i="6"/>
  <c r="R82" i="6" s="1"/>
  <c r="J83" i="6"/>
  <c r="R83" i="6" s="1"/>
  <c r="J84" i="6"/>
  <c r="R84" i="6" s="1"/>
  <c r="J85" i="6"/>
  <c r="R85" i="6" s="1"/>
  <c r="J86" i="6"/>
  <c r="R86" i="6" s="1"/>
  <c r="J87" i="6"/>
  <c r="R87" i="6" s="1"/>
  <c r="J88" i="6"/>
  <c r="R88" i="6" s="1"/>
  <c r="J89" i="6"/>
  <c r="R89" i="6" s="1"/>
  <c r="J90" i="6"/>
  <c r="R90" i="6" s="1"/>
  <c r="J91" i="6"/>
  <c r="R91" i="6" s="1"/>
  <c r="J92" i="6"/>
  <c r="R92" i="6" s="1"/>
  <c r="J93" i="6"/>
  <c r="R93" i="6" s="1"/>
  <c r="J57" i="6"/>
  <c r="R57" i="6" s="1"/>
  <c r="J56" i="6"/>
  <c r="R56" i="6" s="1"/>
  <c r="J55" i="6"/>
  <c r="R55" i="6" s="1"/>
  <c r="I93" i="6"/>
  <c r="H93" i="6"/>
  <c r="E93" i="6"/>
  <c r="D93" i="6"/>
  <c r="M120" i="3"/>
  <c r="F120" i="3"/>
  <c r="G120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H68" i="3"/>
  <c r="N68" i="3" s="1"/>
  <c r="H69" i="3"/>
  <c r="N69" i="3" s="1"/>
  <c r="H70" i="3"/>
  <c r="N70" i="3" s="1"/>
  <c r="H71" i="3"/>
  <c r="N71" i="3" s="1"/>
  <c r="H72" i="3"/>
  <c r="N72" i="3" s="1"/>
  <c r="H73" i="3"/>
  <c r="N73" i="3" s="1"/>
  <c r="H74" i="3"/>
  <c r="N74" i="3" s="1"/>
  <c r="H75" i="3"/>
  <c r="N75" i="3" s="1"/>
  <c r="H76" i="3"/>
  <c r="N76" i="3" s="1"/>
  <c r="H77" i="3"/>
  <c r="N77" i="3" s="1"/>
  <c r="H78" i="3"/>
  <c r="N78" i="3" s="1"/>
  <c r="H79" i="3"/>
  <c r="N79" i="3" s="1"/>
  <c r="H80" i="3"/>
  <c r="N80" i="3" s="1"/>
  <c r="H81" i="3"/>
  <c r="N81" i="3" s="1"/>
  <c r="H82" i="3"/>
  <c r="N82" i="3" s="1"/>
  <c r="H83" i="3"/>
  <c r="N83" i="3" s="1"/>
  <c r="H84" i="3"/>
  <c r="N84" i="3" s="1"/>
  <c r="H85" i="3"/>
  <c r="N85" i="3" s="1"/>
  <c r="H86" i="3"/>
  <c r="N86" i="3" s="1"/>
  <c r="H87" i="3"/>
  <c r="N87" i="3" s="1"/>
  <c r="H88" i="3"/>
  <c r="N88" i="3" s="1"/>
  <c r="H89" i="3"/>
  <c r="N89" i="3" s="1"/>
  <c r="H90" i="3"/>
  <c r="N90" i="3" s="1"/>
  <c r="H91" i="3"/>
  <c r="N91" i="3" s="1"/>
  <c r="H92" i="3"/>
  <c r="N92" i="3" s="1"/>
  <c r="H93" i="3"/>
  <c r="N93" i="3" s="1"/>
  <c r="H94" i="3"/>
  <c r="N94" i="3" s="1"/>
  <c r="H95" i="3"/>
  <c r="N95" i="3" s="1"/>
  <c r="H96" i="3"/>
  <c r="N96" i="3" s="1"/>
  <c r="H97" i="3"/>
  <c r="N97" i="3" s="1"/>
  <c r="H98" i="3"/>
  <c r="N98" i="3" s="1"/>
  <c r="H99" i="3"/>
  <c r="N99" i="3" s="1"/>
  <c r="H100" i="3"/>
  <c r="N100" i="3" s="1"/>
  <c r="H101" i="3"/>
  <c r="N101" i="3" s="1"/>
  <c r="H102" i="3"/>
  <c r="N102" i="3" s="1"/>
  <c r="H103" i="3"/>
  <c r="N103" i="3" s="1"/>
  <c r="H104" i="3"/>
  <c r="N104" i="3" s="1"/>
  <c r="H105" i="3"/>
  <c r="N105" i="3" s="1"/>
  <c r="H106" i="3"/>
  <c r="N106" i="3" s="1"/>
  <c r="H107" i="3"/>
  <c r="N107" i="3" s="1"/>
  <c r="H108" i="3"/>
  <c r="N108" i="3" s="1"/>
  <c r="H109" i="3"/>
  <c r="N109" i="3" s="1"/>
  <c r="H110" i="3"/>
  <c r="N110" i="3" s="1"/>
  <c r="H111" i="3"/>
  <c r="N111" i="3" s="1"/>
  <c r="H112" i="3"/>
  <c r="N112" i="3" s="1"/>
  <c r="H113" i="3"/>
  <c r="N113" i="3" s="1"/>
  <c r="H114" i="3"/>
  <c r="N114" i="3" s="1"/>
  <c r="H115" i="3"/>
  <c r="N115" i="3" s="1"/>
  <c r="H116" i="3"/>
  <c r="N116" i="3" s="1"/>
  <c r="H117" i="3"/>
  <c r="N117" i="3" s="1"/>
  <c r="H118" i="3"/>
  <c r="N118" i="3" s="1"/>
  <c r="H119" i="3"/>
  <c r="N119" i="3" s="1"/>
  <c r="H67" i="3"/>
  <c r="N67" i="3" s="1"/>
  <c r="H66" i="3"/>
  <c r="G93" i="6"/>
  <c r="P93" i="6"/>
  <c r="F93" i="6"/>
  <c r="M93" i="6"/>
  <c r="C93" i="6"/>
  <c r="L93" i="6"/>
  <c r="B93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7" i="6"/>
  <c r="K45" i="6" s="1"/>
  <c r="F10" i="6"/>
  <c r="L10" i="6" s="1"/>
  <c r="F11" i="6"/>
  <c r="L11" i="6" s="1"/>
  <c r="F12" i="6"/>
  <c r="L12" i="6" s="1"/>
  <c r="F13" i="6"/>
  <c r="L13" i="6" s="1"/>
  <c r="F14" i="6"/>
  <c r="L14" i="6" s="1"/>
  <c r="F15" i="6"/>
  <c r="L15" i="6" s="1"/>
  <c r="F16" i="6"/>
  <c r="L16" i="6" s="1"/>
  <c r="F17" i="6"/>
  <c r="L17" i="6" s="1"/>
  <c r="F18" i="6"/>
  <c r="L18" i="6" s="1"/>
  <c r="F19" i="6"/>
  <c r="L19" i="6" s="1"/>
  <c r="F20" i="6"/>
  <c r="L20" i="6" s="1"/>
  <c r="F21" i="6"/>
  <c r="L21" i="6" s="1"/>
  <c r="F22" i="6"/>
  <c r="L22" i="6" s="1"/>
  <c r="F23" i="6"/>
  <c r="L23" i="6" s="1"/>
  <c r="F24" i="6"/>
  <c r="L24" i="6" s="1"/>
  <c r="F25" i="6"/>
  <c r="L25" i="6" s="1"/>
  <c r="F26" i="6"/>
  <c r="L26" i="6" s="1"/>
  <c r="F27" i="6"/>
  <c r="L27" i="6" s="1"/>
  <c r="F28" i="6"/>
  <c r="L28" i="6" s="1"/>
  <c r="F29" i="6"/>
  <c r="L29" i="6" s="1"/>
  <c r="F30" i="6"/>
  <c r="L30" i="6" s="1"/>
  <c r="F31" i="6"/>
  <c r="L31" i="6" s="1"/>
  <c r="F32" i="6"/>
  <c r="L32" i="6" s="1"/>
  <c r="F33" i="6"/>
  <c r="L33" i="6" s="1"/>
  <c r="F34" i="6"/>
  <c r="L34" i="6" s="1"/>
  <c r="F35" i="6"/>
  <c r="L35" i="6" s="1"/>
  <c r="F36" i="6"/>
  <c r="L36" i="6" s="1"/>
  <c r="F37" i="6"/>
  <c r="L37" i="6" s="1"/>
  <c r="F38" i="6"/>
  <c r="L38" i="6" s="1"/>
  <c r="F39" i="6"/>
  <c r="L39" i="6" s="1"/>
  <c r="F40" i="6"/>
  <c r="L40" i="6" s="1"/>
  <c r="F41" i="6"/>
  <c r="L41" i="6" s="1"/>
  <c r="F42" i="6"/>
  <c r="L42" i="6" s="1"/>
  <c r="F43" i="6"/>
  <c r="L43" i="6" s="1"/>
  <c r="F44" i="6"/>
  <c r="L44" i="6" s="1"/>
  <c r="F8" i="6"/>
  <c r="L8" i="6" s="1"/>
  <c r="F9" i="6"/>
  <c r="L9" i="6" s="1"/>
  <c r="F7" i="6"/>
  <c r="F45" i="6" s="1"/>
  <c r="L7" i="6"/>
  <c r="L45" i="6" s="1"/>
  <c r="E45" i="6"/>
  <c r="J45" i="6"/>
  <c r="D45" i="6"/>
  <c r="I45" i="6"/>
  <c r="C45" i="6"/>
  <c r="H45" i="6"/>
  <c r="B45" i="6"/>
  <c r="E120" i="3"/>
  <c r="M66" i="3"/>
  <c r="L120" i="3"/>
  <c r="D120" i="3"/>
  <c r="K120" i="3"/>
  <c r="C120" i="3"/>
  <c r="J120" i="3"/>
  <c r="B120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F8" i="3"/>
  <c r="L8" i="3" s="1"/>
  <c r="F9" i="3"/>
  <c r="L9" i="3" s="1"/>
  <c r="F10" i="3"/>
  <c r="L10" i="3" s="1"/>
  <c r="F11" i="3"/>
  <c r="L11" i="3" s="1"/>
  <c r="F12" i="3"/>
  <c r="L12" i="3" s="1"/>
  <c r="F13" i="3"/>
  <c r="L13" i="3" s="1"/>
  <c r="F14" i="3"/>
  <c r="L14" i="3" s="1"/>
  <c r="F15" i="3"/>
  <c r="L15" i="3" s="1"/>
  <c r="F16" i="3"/>
  <c r="L16" i="3" s="1"/>
  <c r="F17" i="3"/>
  <c r="L17" i="3" s="1"/>
  <c r="F18" i="3"/>
  <c r="L18" i="3" s="1"/>
  <c r="F19" i="3"/>
  <c r="L19" i="3" s="1"/>
  <c r="F20" i="3"/>
  <c r="L20" i="3" s="1"/>
  <c r="F21" i="3"/>
  <c r="L21" i="3" s="1"/>
  <c r="F22" i="3"/>
  <c r="L22" i="3" s="1"/>
  <c r="F23" i="3"/>
  <c r="L23" i="3" s="1"/>
  <c r="F24" i="3"/>
  <c r="L24" i="3" s="1"/>
  <c r="F25" i="3"/>
  <c r="L25" i="3" s="1"/>
  <c r="F26" i="3"/>
  <c r="L26" i="3" s="1"/>
  <c r="F27" i="3"/>
  <c r="L27" i="3" s="1"/>
  <c r="F28" i="3"/>
  <c r="L28" i="3" s="1"/>
  <c r="F29" i="3"/>
  <c r="L29" i="3" s="1"/>
  <c r="F30" i="3"/>
  <c r="L30" i="3" s="1"/>
  <c r="F31" i="3"/>
  <c r="L31" i="3" s="1"/>
  <c r="F32" i="3"/>
  <c r="L32" i="3" s="1"/>
  <c r="F33" i="3"/>
  <c r="L33" i="3" s="1"/>
  <c r="F34" i="3"/>
  <c r="L34" i="3" s="1"/>
  <c r="F35" i="3"/>
  <c r="L35" i="3" s="1"/>
  <c r="F36" i="3"/>
  <c r="L36" i="3" s="1"/>
  <c r="F37" i="3"/>
  <c r="L37" i="3" s="1"/>
  <c r="F38" i="3"/>
  <c r="L38" i="3" s="1"/>
  <c r="F39" i="3"/>
  <c r="L39" i="3" s="1"/>
  <c r="F40" i="3"/>
  <c r="L40" i="3" s="1"/>
  <c r="F41" i="3"/>
  <c r="L41" i="3" s="1"/>
  <c r="F42" i="3"/>
  <c r="L42" i="3" s="1"/>
  <c r="F43" i="3"/>
  <c r="L43" i="3" s="1"/>
  <c r="F44" i="3"/>
  <c r="L44" i="3" s="1"/>
  <c r="F45" i="3"/>
  <c r="L45" i="3" s="1"/>
  <c r="F46" i="3"/>
  <c r="L46" i="3" s="1"/>
  <c r="F47" i="3"/>
  <c r="L47" i="3" s="1"/>
  <c r="F48" i="3"/>
  <c r="L48" i="3" s="1"/>
  <c r="F49" i="3"/>
  <c r="L49" i="3" s="1"/>
  <c r="F50" i="3"/>
  <c r="L50" i="3" s="1"/>
  <c r="F51" i="3"/>
  <c r="L51" i="3" s="1"/>
  <c r="F52" i="3"/>
  <c r="L52" i="3" s="1"/>
  <c r="F53" i="3"/>
  <c r="L53" i="3" s="1"/>
  <c r="F54" i="3"/>
  <c r="L54" i="3" s="1"/>
  <c r="F55" i="3"/>
  <c r="L55" i="3" s="1"/>
  <c r="F56" i="3"/>
  <c r="L56" i="3" s="1"/>
  <c r="E56" i="3"/>
  <c r="J56" i="3"/>
  <c r="D56" i="3"/>
  <c r="I56" i="3"/>
  <c r="C56" i="3"/>
  <c r="H56" i="3"/>
  <c r="B56" i="3"/>
  <c r="G55" i="5"/>
  <c r="P55" i="5"/>
  <c r="F55" i="5"/>
  <c r="M55" i="5"/>
  <c r="C55" i="5"/>
  <c r="L55" i="5"/>
  <c r="B55" i="5"/>
  <c r="E26" i="5"/>
  <c r="J26" i="5"/>
  <c r="D26" i="5"/>
  <c r="I26" i="5"/>
  <c r="H26" i="5"/>
  <c r="C26" i="5"/>
  <c r="B26" i="5"/>
  <c r="F6" i="5"/>
  <c r="L6" i="5" s="1"/>
  <c r="K61" i="1"/>
  <c r="I61" i="1"/>
  <c r="F61" i="1"/>
  <c r="C61" i="1"/>
  <c r="L60" i="1"/>
  <c r="G60" i="1"/>
  <c r="L59" i="1"/>
  <c r="G59" i="1"/>
  <c r="L58" i="1"/>
  <c r="G58" i="1"/>
  <c r="L57" i="1"/>
  <c r="G57" i="1"/>
  <c r="M57" i="1" s="1"/>
  <c r="L56" i="1"/>
  <c r="G56" i="1"/>
  <c r="L55" i="1"/>
  <c r="G55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M45" i="1" s="1"/>
  <c r="L44" i="1"/>
  <c r="G44" i="1"/>
  <c r="L43" i="1"/>
  <c r="G43" i="1"/>
  <c r="L42" i="1"/>
  <c r="G42" i="1"/>
  <c r="L41" i="1"/>
  <c r="G41" i="1"/>
  <c r="L40" i="1"/>
  <c r="G40" i="1"/>
  <c r="M40" i="1" s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M29" i="1" s="1"/>
  <c r="L28" i="1"/>
  <c r="G28" i="1"/>
  <c r="L27" i="1"/>
  <c r="G27" i="1"/>
  <c r="L26" i="1"/>
  <c r="G26" i="1"/>
  <c r="L25" i="1"/>
  <c r="G25" i="1"/>
  <c r="L24" i="1"/>
  <c r="G24" i="1"/>
  <c r="M24" i="1" s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M13" i="1" s="1"/>
  <c r="L12" i="1"/>
  <c r="G12" i="1"/>
  <c r="L11" i="1"/>
  <c r="G11" i="1"/>
  <c r="L10" i="1"/>
  <c r="G10" i="1"/>
  <c r="G61" i="1" s="1"/>
  <c r="H120" i="3" l="1"/>
  <c r="N120" i="3" s="1"/>
  <c r="N66" i="3"/>
  <c r="M10" i="1"/>
  <c r="M11" i="1"/>
  <c r="M12" i="1"/>
  <c r="M14" i="1"/>
  <c r="M16" i="1"/>
  <c r="M18" i="1"/>
  <c r="M19" i="1"/>
  <c r="M20" i="1"/>
  <c r="M23" i="1"/>
  <c r="M26" i="1"/>
  <c r="M27" i="1"/>
  <c r="M28" i="1"/>
  <c r="M30" i="1"/>
  <c r="M32" i="1"/>
  <c r="M34" i="1"/>
  <c r="M35" i="1"/>
  <c r="M36" i="1"/>
  <c r="M39" i="1"/>
  <c r="M42" i="1"/>
  <c r="M43" i="1"/>
  <c r="M44" i="1"/>
  <c r="M46" i="1"/>
  <c r="M48" i="1"/>
  <c r="M50" i="1"/>
  <c r="M51" i="1"/>
  <c r="M52" i="1"/>
  <c r="M56" i="1"/>
  <c r="M59" i="1"/>
  <c r="M60" i="1"/>
  <c r="M15" i="1"/>
  <c r="M17" i="1"/>
  <c r="M22" i="1"/>
  <c r="M31" i="1"/>
  <c r="M33" i="1"/>
  <c r="M38" i="1"/>
  <c r="M47" i="1"/>
  <c r="M49" i="1"/>
  <c r="M55" i="1"/>
  <c r="L61" i="1"/>
  <c r="M21" i="1"/>
  <c r="M37" i="1"/>
  <c r="M53" i="1"/>
  <c r="M25" i="1"/>
  <c r="M41" i="1"/>
  <c r="M58" i="1"/>
  <c r="M61" i="1"/>
</calcChain>
</file>

<file path=xl/sharedStrings.xml><?xml version="1.0" encoding="utf-8"?>
<sst xmlns="http://schemas.openxmlformats.org/spreadsheetml/2006/main" count="1321" uniqueCount="356">
  <si>
    <t>SUB-SAHARAN AFRICA</t>
  </si>
  <si>
    <t>FULBRIGHT GRANTS ADMINISTERED BY THE U.S. DEPARTMENT OF STATE</t>
  </si>
  <si>
    <t>GRANTS TO FOREIGN NATIONALS ACADEMIC YEAR 2017-2018</t>
  </si>
  <si>
    <t>GRANTS TO U.S. CITIZENS ACADEMIC YEAR 2017-2018</t>
  </si>
  <si>
    <t>Country or Locale</t>
  </si>
  <si>
    <t xml:space="preserve"> Students*</t>
  </si>
  <si>
    <t>Scholars***</t>
  </si>
  <si>
    <t>Teacher Exchange or Seminars</t>
  </si>
  <si>
    <t>Hubert H. Humphrey Fellows</t>
  </si>
  <si>
    <t>Total Foreign</t>
  </si>
  <si>
    <t>Students</t>
  </si>
  <si>
    <t xml:space="preserve">Total U.S. </t>
  </si>
  <si>
    <t xml:space="preserve">Total U.S. and Foreign </t>
  </si>
  <si>
    <t>Column1</t>
  </si>
  <si>
    <t>Column2</t>
  </si>
  <si>
    <t>Column32</t>
  </si>
  <si>
    <t>Column5</t>
  </si>
  <si>
    <t>Column6</t>
  </si>
  <si>
    <t>Column7</t>
  </si>
  <si>
    <t>Column8</t>
  </si>
  <si>
    <t>Column9</t>
  </si>
  <si>
    <t>Column102</t>
  </si>
  <si>
    <t>Column12</t>
  </si>
  <si>
    <t>Column13</t>
  </si>
  <si>
    <t>Column14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</si>
  <si>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</si>
  <si>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</si>
  <si>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</si>
  <si>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</si>
  <si>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</si>
  <si>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</si>
  <si>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</si>
  <si>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</si>
  <si>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</si>
  <si>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</si>
  <si>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</si>
  <si>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Congo, Democratic Republic</t>
  </si>
  <si>
    <t>Cote d'Ivoire</t>
  </si>
  <si>
    <t>Djibouti</t>
  </si>
  <si>
    <t>Equatorial Guinea</t>
  </si>
  <si>
    <t>Eritrea</t>
  </si>
  <si>
    <t>Ethiopia</t>
  </si>
  <si>
    <t>Gabon</t>
  </si>
  <si>
    <t>Gambia</t>
  </si>
  <si>
    <t>Ghana</t>
  </si>
  <si>
    <t>Guinea</t>
  </si>
  <si>
    <t>Guinea  Bissau</t>
  </si>
  <si>
    <t xml:space="preserve">Guinea Bissau 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</si>
  <si>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</si>
  <si>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</si>
  <si>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</si>
  <si>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</si>
  <si>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</si>
  <si>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</si>
  <si>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</si>
  <si>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</si>
  <si>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</si>
  <si>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Multicountry</t>
  </si>
  <si>
    <t>Namibia</t>
  </si>
  <si>
    <t>Niger</t>
  </si>
  <si>
    <t>Nigeria</t>
  </si>
  <si>
    <t>Rwanda</t>
  </si>
  <si>
    <t>São Tome</t>
  </si>
  <si>
    <t>Senegal</t>
  </si>
  <si>
    <t>Seychelles</t>
  </si>
  <si>
    <t>Sierra Leone</t>
  </si>
  <si>
    <t>Somalia</t>
  </si>
  <si>
    <t>South Africa</t>
  </si>
  <si>
    <t>St. Helena</t>
  </si>
  <si>
    <t>Sudan</t>
  </si>
  <si>
    <t>South Sudan</t>
  </si>
  <si>
    <t>Swaziland</t>
  </si>
  <si>
    <t>Tanzania, United Republic</t>
  </si>
  <si>
    <t>Togo</t>
  </si>
  <si>
    <t>Uganda</t>
  </si>
  <si>
    <t>Zambia</t>
  </si>
  <si>
    <t>Zimbabwe</t>
  </si>
  <si>
    <t xml:space="preserve">Total: </t>
  </si>
  <si>
    <t>Total:</t>
  </si>
  <si>
    <t xml:space="preserve">Grants reported are those awarded to individuals under the oversight of the FSB. </t>
  </si>
  <si>
    <t>FFSB</t>
  </si>
  <si>
    <t>* This number includes new and renewal grants where applicable.</t>
  </si>
  <si>
    <t>**Formerly reported under the heading Middle East and North Africa.</t>
  </si>
  <si>
    <t>*** This number includes both research and lecturing scholars.</t>
  </si>
  <si>
    <t xml:space="preserve">Sub-Saharan Africa Historical Totals </t>
  </si>
  <si>
    <t>GRANTS TO FOREIGN NATIONALS ACADEMIC YEARS 1949-2018</t>
  </si>
  <si>
    <t>GRANTS TO U.S. CITIZENS ACADEMIC YEARS 1949-2018</t>
  </si>
  <si>
    <t xml:space="preserve">Students* </t>
  </si>
  <si>
    <t xml:space="preserve"> Scholars***</t>
  </si>
  <si>
    <t>Practical Experience &amp; Training</t>
  </si>
  <si>
    <t xml:space="preserve">Study of the U.S. </t>
  </si>
  <si>
    <t>Total U.S.</t>
  </si>
  <si>
    <t>Total U.S. and Foreign</t>
  </si>
  <si>
    <t>Research</t>
  </si>
  <si>
    <t>Lecturing</t>
  </si>
  <si>
    <t xml:space="preserve"> Lecturing</t>
  </si>
  <si>
    <t>Scholars*</t>
  </si>
  <si>
    <t>Column3</t>
  </si>
  <si>
    <t>Column4</t>
  </si>
  <si>
    <t>Column10</t>
  </si>
  <si>
    <t>Column11</t>
  </si>
  <si>
    <t>Column15</t>
  </si>
  <si>
    <t>Column16</t>
  </si>
  <si>
    <t>Column17</t>
  </si>
  <si>
    <t>Column18</t>
  </si>
  <si>
    <t>Guinea Bissau</t>
  </si>
  <si>
    <t xml:space="preserve">Swaziland </t>
  </si>
  <si>
    <t>Total</t>
  </si>
  <si>
    <t>EAST ASIA AND PACIFIC</t>
  </si>
  <si>
    <t>Students*</t>
  </si>
  <si>
    <t>Scholars****</t>
  </si>
  <si>
    <t>Humphrey H. Fellows</t>
  </si>
  <si>
    <t>Australia</t>
  </si>
  <si>
    <t>Brunei</t>
  </si>
  <si>
    <t>Cambodia</t>
  </si>
  <si>
    <t>China</t>
  </si>
  <si>
    <t>Fiji</t>
  </si>
  <si>
    <t>Hong Kong**</t>
  </si>
  <si>
    <t>Indonesia</t>
  </si>
  <si>
    <t>Japan</t>
  </si>
  <si>
    <t>Korea (South)</t>
  </si>
  <si>
    <t>Kiribati</t>
  </si>
  <si>
    <t>Laos</t>
  </si>
  <si>
    <t>Macau</t>
  </si>
  <si>
    <t xml:space="preserve">Malaysia </t>
  </si>
  <si>
    <t>Malaysia</t>
  </si>
  <si>
    <t>Mongolia</t>
  </si>
  <si>
    <t>Myanmar (Burma)</t>
  </si>
  <si>
    <t>New Zealand</t>
  </si>
  <si>
    <t>Pacific Islands</t>
  </si>
  <si>
    <t>Papua New Guinea</t>
  </si>
  <si>
    <t>Philippines</t>
  </si>
  <si>
    <t>Singapore</t>
  </si>
  <si>
    <t>Solomon Islands</t>
  </si>
  <si>
    <t>Taiwan***</t>
  </si>
  <si>
    <t>Thailand</t>
  </si>
  <si>
    <t>Timor-Leste</t>
  </si>
  <si>
    <t>Tonga</t>
  </si>
  <si>
    <t>Tuvalu</t>
  </si>
  <si>
    <t>Vanuata</t>
  </si>
  <si>
    <t>Vietnam</t>
  </si>
  <si>
    <t>Samoa</t>
  </si>
  <si>
    <t>EAST ASIA AND PACIFIC - HISTORICAL TOTALS</t>
  </si>
  <si>
    <t>Teacher  Exchange or Seminars</t>
  </si>
  <si>
    <t>Study of the U.S. Study</t>
  </si>
  <si>
    <t xml:space="preserve">Total U .S. </t>
  </si>
  <si>
    <t>Column142</t>
  </si>
  <si>
    <t>Hong Kong</t>
  </si>
  <si>
    <t>0</t>
  </si>
  <si>
    <t>3</t>
  </si>
  <si>
    <t>EUROPE AND EURASIA</t>
  </si>
  <si>
    <t xml:space="preserve">Total Foreign </t>
  </si>
  <si>
    <t>Column22</t>
  </si>
  <si>
    <t>Column92</t>
  </si>
  <si>
    <t>Albania</t>
  </si>
  <si>
    <t>Andorra</t>
  </si>
  <si>
    <t>Armenia**</t>
  </si>
  <si>
    <t>Austria</t>
  </si>
  <si>
    <t>Azerbaijan**</t>
  </si>
  <si>
    <t>Belarus**</t>
  </si>
  <si>
    <t>Belgium</t>
  </si>
  <si>
    <t>Bosnia and Herzegovina</t>
  </si>
  <si>
    <t>Bulgaria</t>
  </si>
  <si>
    <t>Croatia</t>
  </si>
  <si>
    <t>Cyprus</t>
  </si>
  <si>
    <t>Czech Republic</t>
  </si>
  <si>
    <t>Denmark</t>
  </si>
  <si>
    <t>Estonia</t>
  </si>
  <si>
    <t xml:space="preserve"> European Union</t>
  </si>
  <si>
    <t>Finland</t>
  </si>
  <si>
    <t>France</t>
  </si>
  <si>
    <t>Georgia**</t>
  </si>
  <si>
    <t>Germany</t>
  </si>
  <si>
    <t>Greece</t>
  </si>
  <si>
    <t>Hungary</t>
  </si>
  <si>
    <t>Iceland</t>
  </si>
  <si>
    <t>Ireland</t>
  </si>
  <si>
    <t>Italy</t>
  </si>
  <si>
    <t>Kosovo, Republic of</t>
  </si>
  <si>
    <t>Latvia</t>
  </si>
  <si>
    <t>Liechtenstein</t>
  </si>
  <si>
    <t>Lithuania</t>
  </si>
  <si>
    <t>Luxembourg</t>
  </si>
  <si>
    <t>Macedonia</t>
  </si>
  <si>
    <t>Malta</t>
  </si>
  <si>
    <t>Moldova**</t>
  </si>
  <si>
    <t>Montenegro</t>
  </si>
  <si>
    <t>Netherlands</t>
  </si>
  <si>
    <t>Norway</t>
  </si>
  <si>
    <t>Poland</t>
  </si>
  <si>
    <t>Portugal</t>
  </si>
  <si>
    <t>Romania</t>
  </si>
  <si>
    <t>Russia**</t>
  </si>
  <si>
    <t>Serbia</t>
  </si>
  <si>
    <t>Slovakia</t>
  </si>
  <si>
    <t>Slovenia</t>
  </si>
  <si>
    <t>Spain</t>
  </si>
  <si>
    <t>Sweden</t>
  </si>
  <si>
    <t>Switzerland</t>
  </si>
  <si>
    <t>Turkey</t>
  </si>
  <si>
    <t>Ukraine**</t>
  </si>
  <si>
    <t>United Kingdom</t>
  </si>
  <si>
    <t>Grants to Foreign Nationals Historical Total Academic Years 1949-2018</t>
  </si>
  <si>
    <t>Grants to U.S. Citizens Historical Total Academic Years 1949-2018</t>
  </si>
  <si>
    <t xml:space="preserve"> Scholars******</t>
  </si>
  <si>
    <t>Teacher Exchange or Seminar</t>
  </si>
  <si>
    <t>Practical Experience or Training</t>
  </si>
  <si>
    <t xml:space="preserve">Study in the U.S. </t>
  </si>
  <si>
    <t>Scholars******</t>
  </si>
  <si>
    <t>Teacher Exchanage or Seminar</t>
  </si>
  <si>
    <t>Column19</t>
  </si>
  <si>
    <t>Column21</t>
  </si>
  <si>
    <t>Column23</t>
  </si>
  <si>
    <t>Column25</t>
  </si>
  <si>
    <t>Bosnia &amp; Herzegovina</t>
  </si>
  <si>
    <t>Czechoslovakia***</t>
  </si>
  <si>
    <t>European Union</t>
  </si>
  <si>
    <t>Gibraltar</t>
  </si>
  <si>
    <t>Kosovo</t>
  </si>
  <si>
    <t>Serbia and Montenegro</t>
  </si>
  <si>
    <t>USSR*****</t>
  </si>
  <si>
    <t>Yugoslavia****</t>
  </si>
  <si>
    <t>Multicountry****</t>
  </si>
  <si>
    <t xml:space="preserve">Notes: No data was provided for programs "Pratical Experience" and "Study of the US"  for the Historical data section. Exisiting numbers were left unchanged and included in new totals. </t>
  </si>
  <si>
    <t xml:space="preserve">Formulas were added in the bottoms of each column and end of rows to auto-sum numbers. </t>
  </si>
  <si>
    <t>NEAR EAST ASIA</t>
  </si>
  <si>
    <t>Country or Locale2</t>
  </si>
  <si>
    <t xml:space="preserve"> Scholars****</t>
  </si>
  <si>
    <t>Teacher Exchange or Seminars3</t>
  </si>
  <si>
    <t>Algeria</t>
  </si>
  <si>
    <t>Bahrain</t>
  </si>
  <si>
    <t>Egypt</t>
  </si>
  <si>
    <t>Iran**</t>
  </si>
  <si>
    <t>Iraq</t>
  </si>
  <si>
    <t>Israel</t>
  </si>
  <si>
    <t>Jordan</t>
  </si>
  <si>
    <t>Kuwait</t>
  </si>
  <si>
    <t>Lebanon</t>
  </si>
  <si>
    <t>Libya</t>
  </si>
  <si>
    <t>Morocco</t>
  </si>
  <si>
    <t>Oman</t>
  </si>
  <si>
    <t>Qatar</t>
  </si>
  <si>
    <t>Saudi Arabia</t>
  </si>
  <si>
    <t>Syria</t>
  </si>
  <si>
    <t>Tunisia</t>
  </si>
  <si>
    <t>United Arab Emirates</t>
  </si>
  <si>
    <t>West Bank &amp; Gaza Strip</t>
  </si>
  <si>
    <t>Yemen</t>
  </si>
  <si>
    <t>NEAR EAST ASIA - HISTORICAL TOTALS</t>
  </si>
  <si>
    <t>West Bank &amp; Gaza</t>
  </si>
  <si>
    <t>Iran</t>
  </si>
  <si>
    <t xml:space="preserve">Notes: No data was provided for columns 4, 5, 8, 9, 14, 15 under the Historical data section. Exisiting numbers were retained and included in new totals. </t>
  </si>
  <si>
    <t xml:space="preserve">Formulas were added to the ends of each column and row to auto-sum the entered numbers. </t>
  </si>
  <si>
    <t>SOUTH AND CENTRAL ASIA***</t>
  </si>
  <si>
    <t>Scholars*****</t>
  </si>
  <si>
    <t>Students*3</t>
  </si>
  <si>
    <t xml:space="preserve"> Scholars*****</t>
  </si>
  <si>
    <t>Teacher Exchange or Seminars4</t>
  </si>
  <si>
    <t>Afghanistan****</t>
  </si>
  <si>
    <t>Afghanistan</t>
  </si>
  <si>
    <t>Bangladesh</t>
  </si>
  <si>
    <t>Bhutan</t>
  </si>
  <si>
    <t>India</t>
  </si>
  <si>
    <t>Kazakhstan**</t>
  </si>
  <si>
    <t>Kazakhstan</t>
  </si>
  <si>
    <t>Kyrgyzstan**</t>
  </si>
  <si>
    <t>Kyrgyzstan</t>
  </si>
  <si>
    <t>Maldives</t>
  </si>
  <si>
    <t>MultiCountry</t>
  </si>
  <si>
    <t>Nepal</t>
  </si>
  <si>
    <t>Pakistan ****</t>
  </si>
  <si>
    <t>Pakistan</t>
  </si>
  <si>
    <t>Sri Lanka</t>
  </si>
  <si>
    <t>Tajikistan</t>
  </si>
  <si>
    <t>Turkmenistan</t>
  </si>
  <si>
    <t>Uzbekistan</t>
  </si>
  <si>
    <t>SOUTH AND CENTRAL ASIA - HISTORICAL TOTALS***</t>
  </si>
  <si>
    <t>Practical Experience and Training</t>
  </si>
  <si>
    <t>Tajikistan**</t>
  </si>
  <si>
    <t>Turkmenistan**</t>
  </si>
  <si>
    <t>Uzbekistan**</t>
  </si>
  <si>
    <t>WESTERN HEMISPHERE</t>
  </si>
  <si>
    <t>Scholars**</t>
  </si>
  <si>
    <t>Scholars**4</t>
  </si>
  <si>
    <t>Teacher Exchange or Seminars5</t>
  </si>
  <si>
    <t>Total  U.S. and Foreign</t>
  </si>
  <si>
    <t>Anguilla</t>
  </si>
  <si>
    <t>Anguila</t>
  </si>
  <si>
    <t>Antigua and Barbuda</t>
  </si>
  <si>
    <t>Argentina</t>
  </si>
  <si>
    <t>Bahamas</t>
  </si>
  <si>
    <t>Barbados</t>
  </si>
  <si>
    <t>Belize</t>
  </si>
  <si>
    <t>Bolivia</t>
  </si>
  <si>
    <t>Brazil</t>
  </si>
  <si>
    <t>Canada</t>
  </si>
  <si>
    <t>Chile</t>
  </si>
  <si>
    <t>Colombia</t>
  </si>
  <si>
    <t>Costa Rica</t>
  </si>
  <si>
    <t>Cuba</t>
  </si>
  <si>
    <t>Dominica</t>
  </si>
  <si>
    <t>Dominican Republic</t>
  </si>
  <si>
    <t>Ecuador</t>
  </si>
  <si>
    <t>El Salvador</t>
  </si>
  <si>
    <t>French Guiana</t>
  </si>
  <si>
    <t>Guatemala</t>
  </si>
  <si>
    <t>Guyana</t>
  </si>
  <si>
    <t>Haiti</t>
  </si>
  <si>
    <t>Honduras</t>
  </si>
  <si>
    <t>Jamaica</t>
  </si>
  <si>
    <t>Mexico</t>
  </si>
  <si>
    <t>Netherlands Antilles</t>
  </si>
  <si>
    <t>Netherland Antilles</t>
  </si>
  <si>
    <t>Nicaragua</t>
  </si>
  <si>
    <t>Panama</t>
  </si>
  <si>
    <t>Paraguay</t>
  </si>
  <si>
    <t>Peru</t>
  </si>
  <si>
    <t>Saint Kitts and Nevis</t>
  </si>
  <si>
    <t>Saint Vincent and the Grenadines</t>
  </si>
  <si>
    <t>St. Lucia</t>
  </si>
  <si>
    <t>Suriname</t>
  </si>
  <si>
    <t>Trinidad and Tobago</t>
  </si>
  <si>
    <t>Uruguay</t>
  </si>
  <si>
    <t>Venezuela</t>
  </si>
  <si>
    <t>Grenada</t>
  </si>
  <si>
    <t>Scholars*6</t>
  </si>
  <si>
    <t>Scholars*7</t>
  </si>
  <si>
    <t>Column 13</t>
  </si>
  <si>
    <t>Column 14</t>
  </si>
  <si>
    <t>Column 15</t>
  </si>
  <si>
    <t>Nevis and St. Kitts</t>
  </si>
  <si>
    <t>St. Vincent and the Grenadines</t>
  </si>
  <si>
    <t>Trinidad &amp; Tobago</t>
  </si>
  <si>
    <t xml:space="preserve">Notes: No data was provided in the Historical data section for columns 4, 5, 8, 9, 14, 15. Exisitng numbers were retained and added to new subtotals. </t>
  </si>
  <si>
    <t xml:space="preserve">Formulas were added to the ends of each column and row to auto-sum the numbers. </t>
  </si>
  <si>
    <t>FULBRIGHT GRANTS</t>
  </si>
  <si>
    <t>Administered by the U.S. Department of State</t>
  </si>
  <si>
    <t>GRANTS TO FOREIGN NATIONALS ACADEMIC YEAR 2016</t>
  </si>
  <si>
    <t>GRANTS TO U.S. CITIZENS ACADEMIC YEAR 2016</t>
  </si>
  <si>
    <t>Region</t>
  </si>
  <si>
    <t>AF</t>
  </si>
  <si>
    <t>EAP</t>
  </si>
  <si>
    <t>EUR</t>
  </si>
  <si>
    <t>NEA</t>
  </si>
  <si>
    <t>SCA</t>
  </si>
  <si>
    <t>WHA</t>
  </si>
  <si>
    <t>Totals</t>
  </si>
  <si>
    <t>AF-Africa;     EAP-East Asia Pacific;     EUR-Europe;     NEA-Near East;     SCA-South and Central Asia;     WHA-Western Hemisphere</t>
  </si>
  <si>
    <t>Grants reported are those awarded to individuals under the oversight of the FFSB.</t>
  </si>
  <si>
    <t>** This number includes both research and lecturing scholars.</t>
  </si>
  <si>
    <t>FULBRIGHT GRANTS - HISTORICAL</t>
  </si>
  <si>
    <t>GRANTS TO FOREIGN NATIONALS ACADEMIC YEARS 1949-2016</t>
  </si>
  <si>
    <t>GRANTS TO U.S. CITIZENS ACADEMIC YEARS 1949-2016</t>
  </si>
  <si>
    <t>Grants reported are those awarded to individuals under the oversight of the FFSB</t>
  </si>
  <si>
    <t>* This number includes new and renewal grants where applicable</t>
  </si>
  <si>
    <t>** This number includes both research and lecturing scholars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</si>
</sst>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</font>
    <font>
      <sz val="11"/>
      <color theme="1"/>
      <name val="Arial"/>
    </font>
    <font>
      <sz val="1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 tint="0.59999389629810485"/>
      </right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0.5999938962981048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1" fillId="2" borderId="0" xfId="1" applyBorder="1"/>
    <xf numFmtId="0" fontId="0" fillId="0" borderId="1" xfId="0" applyBorder="1"/>
    <xf numFmtId="0" fontId="6" fillId="0" borderId="0" xfId="0" applyFont="1" applyBorder="1"/>
    <xf numFmtId="0" fontId="7" fillId="0" borderId="0" xfId="0" applyFont="1" applyBorder="1" applyAlignment="1">
      <alignment horizontal="right"/>
    </xf>
    <xf numFmtId="0" fontId="6" fillId="0" borderId="2" xfId="0" applyFont="1" applyBorder="1"/>
    <xf numFmtId="0" fontId="7" fillId="0" borderId="1" xfId="0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0" fontId="2" fillId="0" borderId="0" xfId="0" applyFont="1"/>
    <xf numFmtId="0" fontId="0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NumberFormat="1" applyFont="1" applyAlignment="1">
      <alignment horizontal="right"/>
    </xf>
    <xf numFmtId="0" fontId="6" fillId="5" borderId="17" xfId="1" applyFont="1" applyFill="1" applyBorder="1" applyAlignment="1">
      <alignment horizontal="left"/>
    </xf>
    <xf numFmtId="0" fontId="7" fillId="5" borderId="18" xfId="1" applyFont="1" applyFill="1" applyBorder="1" applyAlignment="1">
      <alignment horizontal="right"/>
    </xf>
    <xf numFmtId="0" fontId="7" fillId="5" borderId="19" xfId="1" applyFont="1" applyFill="1" applyBorder="1" applyAlignment="1">
      <alignment horizontal="right"/>
    </xf>
    <xf numFmtId="0" fontId="6" fillId="5" borderId="20" xfId="1" applyFont="1" applyFill="1" applyBorder="1" applyAlignment="1">
      <alignment horizontal="left"/>
    </xf>
    <xf numFmtId="0" fontId="7" fillId="5" borderId="21" xfId="1" applyFont="1" applyFill="1" applyBorder="1" applyAlignment="1">
      <alignment horizontal="right"/>
    </xf>
    <xf numFmtId="37" fontId="10" fillId="0" borderId="0" xfId="0" applyNumberFormat="1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10" fillId="0" borderId="0" xfId="0" applyFont="1" applyProtection="1">
      <protection locked="0"/>
    </xf>
    <xf numFmtId="0" fontId="7" fillId="0" borderId="0" xfId="0" applyFont="1"/>
    <xf numFmtId="0" fontId="0" fillId="0" borderId="31" xfId="0" applyFill="1" applyBorder="1"/>
    <xf numFmtId="0" fontId="0" fillId="0" borderId="29" xfId="0" applyFill="1" applyBorder="1"/>
    <xf numFmtId="0" fontId="0" fillId="0" borderId="26" xfId="0" applyFill="1" applyBorder="1"/>
    <xf numFmtId="0" fontId="0" fillId="0" borderId="24" xfId="0" applyFill="1" applyBorder="1"/>
    <xf numFmtId="0" fontId="0" fillId="0" borderId="23" xfId="0" applyFill="1" applyBorder="1"/>
    <xf numFmtId="0" fontId="0" fillId="0" borderId="30" xfId="0" applyFill="1" applyBorder="1"/>
    <xf numFmtId="0" fontId="0" fillId="0" borderId="27" xfId="0" applyFill="1" applyBorder="1"/>
    <xf numFmtId="0" fontId="0" fillId="0" borderId="27" xfId="0" applyBorder="1"/>
    <xf numFmtId="0" fontId="0" fillId="0" borderId="28" xfId="0" applyBorder="1"/>
    <xf numFmtId="0" fontId="0" fillId="0" borderId="23" xfId="0" applyBorder="1"/>
    <xf numFmtId="0" fontId="0" fillId="0" borderId="26" xfId="0" applyBorder="1"/>
    <xf numFmtId="0" fontId="2" fillId="0" borderId="31" xfId="0" applyFont="1" applyFill="1" applyBorder="1"/>
    <xf numFmtId="0" fontId="2" fillId="0" borderId="21" xfId="0" applyFont="1" applyFill="1" applyBorder="1"/>
    <xf numFmtId="0" fontId="2" fillId="0" borderId="28" xfId="0" applyFont="1" applyFill="1" applyBorder="1"/>
    <xf numFmtId="0" fontId="0" fillId="0" borderId="31" xfId="0" applyBorder="1"/>
    <xf numFmtId="0" fontId="2" fillId="0" borderId="30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0" fillId="0" borderId="21" xfId="0" applyBorder="1"/>
    <xf numFmtId="0" fontId="0" fillId="0" borderId="29" xfId="0" applyBorder="1"/>
    <xf numFmtId="0" fontId="0" fillId="0" borderId="24" xfId="0" applyBorder="1"/>
    <xf numFmtId="0" fontId="0" fillId="0" borderId="30" xfId="0" applyBorder="1"/>
    <xf numFmtId="0" fontId="2" fillId="0" borderId="28" xfId="0" applyFont="1" applyBorder="1"/>
    <xf numFmtId="0" fontId="2" fillId="0" borderId="30" xfId="0" applyFont="1" applyBorder="1"/>
    <xf numFmtId="0" fontId="2" fillId="0" borderId="24" xfId="0" applyFont="1" applyBorder="1"/>
    <xf numFmtId="0" fontId="3" fillId="3" borderId="0" xfId="0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6" borderId="23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2" fillId="6" borderId="29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</cellXfs>
  <cellStyles count="2">
    <cellStyle name="20% - Accent1" xfId="1" builtinId="30"/>
    <cellStyle name="Normal" xfId="0" builtinId="0"/>
  </cellStyles>
  <dxfs count="23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e31411" displayName="Table31411" ref="B9:M60" totalsRowShown="0" tableBorderDxfId="231">
  <tableColumns count="12">
    <tableColumn id="1" xr3:uid="{00000000-0010-0000-0000-000001000000}" name="Column1" dataDxfId="230"/>
    <tableColumn id="2" xr3:uid="{00000000-0010-0000-0000-000002000000}" name="Column2" dataDxfId="229"/>
    <tableColumn id="15" xr3:uid="{00000000-0010-0000-0000-00000F000000}" name="Column32" dataDxfId="228">
      <calculatedColumnFormula>SUM(#REF!+#REF!)</calculatedColumnFormula>
    </tableColumn>
    <tableColumn id="5" xr3:uid="{00000000-0010-0000-0000-000005000000}" name="Column5" dataDxfId="227"/>
    <tableColumn id="6" xr3:uid="{00000000-0010-0000-0000-000006000000}" name="Column6" dataDxfId="226"/>
    <tableColumn id="7" xr3:uid="{00000000-0010-0000-0000-000007000000}" name="Column7" dataDxfId="225">
      <calculatedColumnFormula>SUM(Table31411[[#This Row],[Column2]:[Column6]])</calculatedColumnFormula>
    </tableColumn>
    <tableColumn id="8" xr3:uid="{00000000-0010-0000-0000-000008000000}" name="Column8" dataDxfId="224"/>
    <tableColumn id="9" xr3:uid="{00000000-0010-0000-0000-000009000000}" name="Column9" dataDxfId="223"/>
    <tableColumn id="17" xr3:uid="{00000000-0010-0000-0000-000011000000}" name="Column102" dataDxfId="222"/>
    <tableColumn id="12" xr3:uid="{00000000-0010-0000-0000-00000C000000}" name="Column12" dataDxfId="221"/>
    <tableColumn id="13" xr3:uid="{00000000-0010-0000-0000-00000D000000}" name="Column13" dataDxfId="220">
      <calculatedColumnFormula>SUM(Table31411[[#This Row],[Column9]:[Column12]])</calculatedColumnFormula>
    </tableColumn>
    <tableColumn id="14" xr3:uid="{00000000-0010-0000-0000-00000E000000}" name="Column14" dataDxfId="219">
      <calculatedColumnFormula>SUM(Table31411[[#This Row],[Column13]]+Table31411[[#This Row],[Column7]])</calculatedColumnFormula>
    </tableColumn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9000000}" name="Table19" displayName="Table19" ref="A26:N44" totalsRowShown="0" headerRowDxfId="55" headerRowBorderDxfId="54" tableBorderDxfId="53" totalsRowBorderDxfId="52">
  <autoFilter ref="A26:N44" xr:uid="{00000000-0009-0000-0100-000013000000}"/>
  <tableColumns count="14">
    <tableColumn id="1" xr3:uid="{00000000-0010-0000-0900-000001000000}" name="Column1" dataDxfId="51"/>
    <tableColumn id="2" xr3:uid="{00000000-0010-0000-0900-000002000000}" name="Column2" dataDxfId="50"/>
    <tableColumn id="3" xr3:uid="{00000000-0010-0000-0900-000003000000}" name="Column3" dataDxfId="49"/>
    <tableColumn id="4" xr3:uid="{00000000-0010-0000-0900-000004000000}" name="Column4" dataDxfId="48"/>
    <tableColumn id="5" xr3:uid="{00000000-0010-0000-0900-000005000000}" name="Column5" dataDxfId="47"/>
    <tableColumn id="6" xr3:uid="{00000000-0010-0000-0900-000006000000}" name="Column6" dataDxfId="46"/>
    <tableColumn id="7" xr3:uid="{00000000-0010-0000-0900-000007000000}" name="Column7" dataDxfId="45"/>
    <tableColumn id="8" xr3:uid="{00000000-0010-0000-0900-000008000000}" name="Column8" dataDxfId="44"/>
    <tableColumn id="9" xr3:uid="{00000000-0010-0000-0900-000009000000}" name="Column9" dataDxfId="43"/>
    <tableColumn id="10" xr3:uid="{00000000-0010-0000-0900-00000A000000}" name="Column10" dataDxfId="42"/>
    <tableColumn id="11" xr3:uid="{00000000-0010-0000-0900-00000B000000}" name="Column11" dataDxfId="41"/>
    <tableColumn id="14" xr3:uid="{00000000-0010-0000-0900-00000E000000}" name="Column14" dataDxfId="40"/>
    <tableColumn id="17" xr3:uid="{00000000-0010-0000-0900-000011000000}" name="Column17" dataDxfId="39"/>
    <tableColumn id="18" xr3:uid="{00000000-0010-0000-0900-000012000000}" name="Column18" dataDxfId="38"/>
  </tableColumns>
  <tableStyleInfo name="TableStyleMedium2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A000000}" name="Table21" displayName="Table21" ref="A4:L45" totalsRowShown="0" headerRowDxfId="37" headerRowBorderDxfId="36" tableBorderDxfId="35" totalsRowBorderDxfId="34">
  <autoFilter ref="A4:L45" xr:uid="{00000000-0009-0000-0100-000015000000}"/>
  <tableColumns count="12">
    <tableColumn id="1" xr3:uid="{00000000-0010-0000-0A00-000001000000}" name="Country or Locale" dataDxfId="33"/>
    <tableColumn id="2" xr3:uid="{00000000-0010-0000-0A00-000002000000}" name="Students*" dataDxfId="32"/>
    <tableColumn id="3" xr3:uid="{00000000-0010-0000-0A00-000003000000}" name="Scholars**" dataDxfId="31"/>
    <tableColumn id="4" xr3:uid="{00000000-0010-0000-0A00-000004000000}" name="Teacher Exchange or Seminars" dataDxfId="30"/>
    <tableColumn id="5" xr3:uid="{00000000-0010-0000-0A00-000005000000}" name="Hubert H. Humphrey Fellows" dataDxfId="29"/>
    <tableColumn id="6" xr3:uid="{00000000-0010-0000-0A00-000006000000}" name="Total Foreign" dataDxfId="28"/>
    <tableColumn id="7" xr3:uid="{00000000-0010-0000-0A00-000007000000}" name="Country or Locale2" dataDxfId="27"/>
    <tableColumn id="8" xr3:uid="{00000000-0010-0000-0A00-000008000000}" name="Students*3" dataDxfId="26"/>
    <tableColumn id="9" xr3:uid="{00000000-0010-0000-0A00-000009000000}" name="Scholars**4" dataDxfId="25"/>
    <tableColumn id="10" xr3:uid="{00000000-0010-0000-0A00-00000A000000}" name="Teacher Exchange or Seminars5" dataDxfId="24"/>
    <tableColumn id="11" xr3:uid="{00000000-0010-0000-0A00-00000B000000}" name="Total U.S. " dataDxfId="23"/>
    <tableColumn id="12" xr3:uid="{00000000-0010-0000-0A00-00000C000000}" name="Total  U.S. and Foreign" dataDxfId="22"/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B000000}" name="Table22" displayName="Table22" ref="A51:R93" totalsRowShown="0" headerRowDxfId="21" headerRowBorderDxfId="20" tableBorderDxfId="19" totalsRowBorderDxfId="18">
  <autoFilter ref="A51:R93" xr:uid="{00000000-0009-0000-0100-000016000000}"/>
  <tableColumns count="18">
    <tableColumn id="1" xr3:uid="{00000000-0010-0000-0B00-000001000000}" name="Column1" dataDxfId="17"/>
    <tableColumn id="2" xr3:uid="{00000000-0010-0000-0B00-000002000000}" name="Column2" dataDxfId="16"/>
    <tableColumn id="3" xr3:uid="{00000000-0010-0000-0B00-000003000000}" name="Column3" dataDxfId="15"/>
    <tableColumn id="4" xr3:uid="{00000000-0010-0000-0B00-000004000000}" name="Column4" dataDxfId="14"/>
    <tableColumn id="5" xr3:uid="{00000000-0010-0000-0B00-000005000000}" name="Column5" dataDxfId="13"/>
    <tableColumn id="6" xr3:uid="{00000000-0010-0000-0B00-000006000000}" name="Column6" dataDxfId="12"/>
    <tableColumn id="7" xr3:uid="{00000000-0010-0000-0B00-000007000000}" name="Column7" dataDxfId="11"/>
    <tableColumn id="8" xr3:uid="{00000000-0010-0000-0B00-000008000000}" name="Column8" dataDxfId="10"/>
    <tableColumn id="9" xr3:uid="{00000000-0010-0000-0B00-000009000000}" name="Column9" dataDxfId="9"/>
    <tableColumn id="10" xr3:uid="{00000000-0010-0000-0B00-00000A000000}" name="Column10" dataDxfId="8"/>
    <tableColumn id="11" xr3:uid="{00000000-0010-0000-0B00-00000B000000}" name="Column11" dataDxfId="7"/>
    <tableColumn id="12" xr3:uid="{00000000-0010-0000-0B00-00000C000000}" name="Column12" dataDxfId="6"/>
    <tableColumn id="13" xr3:uid="{00000000-0010-0000-0B00-00000D000000}" name="Column13" dataDxfId="5"/>
    <tableColumn id="14" xr3:uid="{00000000-0010-0000-0B00-00000E000000}" name="Column14" dataDxfId="4"/>
    <tableColumn id="15" xr3:uid="{00000000-0010-0000-0B00-00000F000000}" name="Column15" dataDxfId="3"/>
    <tableColumn id="16" xr3:uid="{00000000-0010-0000-0B00-000010000000}" name="Column16" dataDxfId="2"/>
    <tableColumn id="17" xr3:uid="{00000000-0010-0000-0B00-000011000000}" name="Column17" dataDxfId="1"/>
    <tableColumn id="18" xr3:uid="{00000000-0010-0000-0B00-000012000000}" name="Column18" dataDxfId="0"/>
  </tableColumns>
  <tableStyleInfo name="TableStyleMedium2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11" displayName="Table11" ref="A75:R127" totalsRowShown="0" headerRowDxfId="218" dataDxfId="216" headerRowBorderDxfId="217" tableBorderDxfId="215" totalsRowBorderDxfId="214">
  <autoFilter ref="A75:R127" xr:uid="{00000000-0009-0000-0100-00000B000000}"/>
  <tableColumns count="18">
    <tableColumn id="1" xr3:uid="{00000000-0010-0000-0100-000001000000}" name="Column1" dataDxfId="213"/>
    <tableColumn id="2" xr3:uid="{00000000-0010-0000-0100-000002000000}" name="Column2" dataDxfId="212"/>
    <tableColumn id="3" xr3:uid="{00000000-0010-0000-0100-000003000000}" name="Column3" dataDxfId="211"/>
    <tableColumn id="4" xr3:uid="{00000000-0010-0000-0100-000004000000}" name="Column4" dataDxfId="210"/>
    <tableColumn id="5" xr3:uid="{00000000-0010-0000-0100-000005000000}" name="Column5" dataDxfId="209"/>
    <tableColumn id="6" xr3:uid="{00000000-0010-0000-0100-000006000000}" name="Column6" dataDxfId="208"/>
    <tableColumn id="7" xr3:uid="{00000000-0010-0000-0100-000007000000}" name="Column7" dataDxfId="207"/>
    <tableColumn id="8" xr3:uid="{00000000-0010-0000-0100-000008000000}" name="Column8" dataDxfId="206"/>
    <tableColumn id="9" xr3:uid="{00000000-0010-0000-0100-000009000000}" name="Column9" dataDxfId="205"/>
    <tableColumn id="10" xr3:uid="{00000000-0010-0000-0100-00000A000000}" name="Column10" dataDxfId="204"/>
    <tableColumn id="11" xr3:uid="{00000000-0010-0000-0100-00000B000000}" name="Column11" dataDxfId="203"/>
    <tableColumn id="12" xr3:uid="{00000000-0010-0000-0100-00000C000000}" name="Column12" dataDxfId="202"/>
    <tableColumn id="13" xr3:uid="{00000000-0010-0000-0100-00000D000000}" name="Column13" dataDxfId="201"/>
    <tableColumn id="14" xr3:uid="{00000000-0010-0000-0100-00000E000000}" name="Column14" dataDxfId="200"/>
    <tableColumn id="15" xr3:uid="{00000000-0010-0000-0100-00000F000000}" name="Column15" dataDxfId="199"/>
    <tableColumn id="16" xr3:uid="{00000000-0010-0000-0100-000010000000}" name="Column16" dataDxfId="198"/>
    <tableColumn id="17" xr3:uid="{00000000-0010-0000-0100-000011000000}" name="Column17" dataDxfId="197"/>
    <tableColumn id="18" xr3:uid="{00000000-0010-0000-0100-000012000000}" name="Column18" dataDxfId="196"/>
  </tableColumns>
  <tableStyleInfo name="TableStyleMedium2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Table12" displayName="Table12" ref="A6:L37" totalsRowShown="0" headerRowDxfId="195" headerRowBorderDxfId="194" tableBorderDxfId="193" totalsRowBorderDxfId="192">
  <autoFilter ref="A6:L37" xr:uid="{00000000-0009-0000-0100-00000C000000}"/>
  <tableColumns count="12">
    <tableColumn id="1" xr3:uid="{00000000-0010-0000-0200-000001000000}" name="Column1" dataDxfId="191"/>
    <tableColumn id="2" xr3:uid="{00000000-0010-0000-0200-000002000000}" name="Column2" dataDxfId="190"/>
    <tableColumn id="3" xr3:uid="{00000000-0010-0000-0200-000003000000}" name="Column3" dataDxfId="189"/>
    <tableColumn id="4" xr3:uid="{00000000-0010-0000-0200-000004000000}" name="Column4" dataDxfId="188"/>
    <tableColumn id="5" xr3:uid="{00000000-0010-0000-0200-000005000000}" name="Column5" dataDxfId="187"/>
    <tableColumn id="6" xr3:uid="{00000000-0010-0000-0200-000006000000}" name="Column6" dataDxfId="186"/>
    <tableColumn id="7" xr3:uid="{00000000-0010-0000-0200-000007000000}" name="Column7" dataDxfId="185"/>
    <tableColumn id="8" xr3:uid="{00000000-0010-0000-0200-000008000000}" name="Column8" dataDxfId="184"/>
    <tableColumn id="9" xr3:uid="{00000000-0010-0000-0200-000009000000}" name="Column9" dataDxfId="183"/>
    <tableColumn id="10" xr3:uid="{00000000-0010-0000-0200-00000A000000}" name="Column10" dataDxfId="182"/>
    <tableColumn id="11" xr3:uid="{00000000-0010-0000-0200-00000B000000}" name="Column11" dataDxfId="181"/>
    <tableColumn id="12" xr3:uid="{00000000-0010-0000-0200-00000C000000}" name="Column12" dataDxfId="180"/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46:R77" totalsRowShown="0" headerRowDxfId="179" headerRowBorderDxfId="178" tableBorderDxfId="177" totalsRowBorderDxfId="176">
  <autoFilter ref="A46:R77" xr:uid="{00000000-0009-0000-0100-00000D000000}"/>
  <tableColumns count="18">
    <tableColumn id="1" xr3:uid="{00000000-0010-0000-0300-000001000000}" name="Column1" dataDxfId="175"/>
    <tableColumn id="2" xr3:uid="{00000000-0010-0000-0300-000002000000}" name="Column2" dataDxfId="174"/>
    <tableColumn id="3" xr3:uid="{00000000-0010-0000-0300-000003000000}" name="Column3" dataDxfId="173"/>
    <tableColumn id="4" xr3:uid="{00000000-0010-0000-0300-000004000000}" name="Column4" dataDxfId="172"/>
    <tableColumn id="5" xr3:uid="{00000000-0010-0000-0300-000005000000}" name="Column5" dataDxfId="171"/>
    <tableColumn id="6" xr3:uid="{00000000-0010-0000-0300-000006000000}" name="Column6" dataDxfId="170"/>
    <tableColumn id="7" xr3:uid="{00000000-0010-0000-0300-000007000000}" name="Column7" dataDxfId="169"/>
    <tableColumn id="8" xr3:uid="{00000000-0010-0000-0300-000008000000}" name="Column8" dataDxfId="168"/>
    <tableColumn id="9" xr3:uid="{00000000-0010-0000-0300-000009000000}" name="Column9" dataDxfId="167"/>
    <tableColumn id="10" xr3:uid="{00000000-0010-0000-0300-00000A000000}" name="Column10" dataDxfId="166"/>
    <tableColumn id="11" xr3:uid="{00000000-0010-0000-0300-00000B000000}" name="Column11" dataDxfId="165"/>
    <tableColumn id="12" xr3:uid="{00000000-0010-0000-0300-00000C000000}" name="Column12" dataDxfId="164"/>
    <tableColumn id="13" xr3:uid="{00000000-0010-0000-0300-00000D000000}" name="Column13" dataDxfId="163"/>
    <tableColumn id="14" xr3:uid="{00000000-0010-0000-0300-00000E000000}" name="Column14" dataDxfId="162"/>
    <tableColumn id="15" xr3:uid="{00000000-0010-0000-0300-00000F000000}" name="Column142" dataDxfId="161"/>
    <tableColumn id="16" xr3:uid="{00000000-0010-0000-0300-000010000000}" name="Column15" dataDxfId="160"/>
    <tableColumn id="17" xr3:uid="{00000000-0010-0000-0300-000011000000}" name="Column16" dataDxfId="159"/>
    <tableColumn id="18" xr3:uid="{00000000-0010-0000-0300-000012000000}" name="Column17" dataDxfId="158"/>
  </tableColumns>
  <tableStyleInfo name="TableStyleMedium2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le14" displayName="Table14" ref="A7:L56" totalsRowShown="0" headerRowDxfId="157" headerRowBorderDxfId="156" tableBorderDxfId="155" totalsRowBorderDxfId="154">
  <autoFilter ref="A7:L56" xr:uid="{00000000-0009-0000-0100-00000E000000}"/>
  <tableColumns count="12">
    <tableColumn id="1" xr3:uid="{00000000-0010-0000-0400-000001000000}" name="Column1" dataDxfId="153"/>
    <tableColumn id="2" xr3:uid="{00000000-0010-0000-0400-000002000000}" name="Column2" dataDxfId="152"/>
    <tableColumn id="3" xr3:uid="{00000000-0010-0000-0400-000003000000}" name="Column22" dataDxfId="151"/>
    <tableColumn id="4" xr3:uid="{00000000-0010-0000-0400-000004000000}" name="Column5" dataDxfId="150"/>
    <tableColumn id="5" xr3:uid="{00000000-0010-0000-0400-000005000000}" name="Column6" dataDxfId="149"/>
    <tableColumn id="6" xr3:uid="{00000000-0010-0000-0400-000006000000}" name="Column3" dataDxfId="148">
      <calculatedColumnFormula>SUM(Table14[[#This Row],[Column2]:[Column6]])</calculatedColumnFormula>
    </tableColumn>
    <tableColumn id="7" xr3:uid="{00000000-0010-0000-0400-000007000000}" name="Column8" dataDxfId="147"/>
    <tableColumn id="8" xr3:uid="{00000000-0010-0000-0400-000008000000}" name="Column9" dataDxfId="146"/>
    <tableColumn id="9" xr3:uid="{00000000-0010-0000-0400-000009000000}" name="Column92" dataDxfId="145"/>
    <tableColumn id="10" xr3:uid="{00000000-0010-0000-0400-00000A000000}" name="Column12" dataDxfId="144"/>
    <tableColumn id="11" xr3:uid="{00000000-0010-0000-0400-00000B000000}" name="Column13" dataDxfId="143">
      <calculatedColumnFormula>SUM(Table14[[#This Row],[Column9]:[Column12]])</calculatedColumnFormula>
    </tableColumn>
    <tableColumn id="12" xr3:uid="{00000000-0010-0000-0400-00000C000000}" name="Column14" dataDxfId="142">
      <calculatedColumnFormula>F8+K8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e15" displayName="Table15" ref="A65:N120" totalsRowShown="0" headerRowDxfId="141" headerRowBorderDxfId="140" tableBorderDxfId="139" totalsRowBorderDxfId="138">
  <autoFilter ref="A65:N120" xr:uid="{00000000-0009-0000-0100-00000F000000}"/>
  <tableColumns count="14">
    <tableColumn id="1" xr3:uid="{00000000-0010-0000-0500-000001000000}" name="Column1" dataDxfId="137" totalsRowDxfId="136"/>
    <tableColumn id="2" xr3:uid="{00000000-0010-0000-0500-000002000000}" name="Column2" dataDxfId="135" totalsRowDxfId="134"/>
    <tableColumn id="3" xr3:uid="{00000000-0010-0000-0500-000003000000}" name="Column4" dataDxfId="133" totalsRowDxfId="132"/>
    <tableColumn id="4" xr3:uid="{00000000-0010-0000-0500-000004000000}" name="Column8" dataDxfId="131" totalsRowDxfId="130"/>
    <tableColumn id="5" xr3:uid="{00000000-0010-0000-0500-000005000000}" name="Column10" dataDxfId="129" totalsRowDxfId="128"/>
    <tableColumn id="6" xr3:uid="{00000000-0010-0000-0500-000006000000}" name="Column11" dataDxfId="127" totalsRowDxfId="126"/>
    <tableColumn id="7" xr3:uid="{00000000-0010-0000-0500-000007000000}" name="Column12" dataDxfId="125" totalsRowDxfId="124"/>
    <tableColumn id="8" xr3:uid="{00000000-0010-0000-0500-000008000000}" name="Column13" dataDxfId="123" totalsRowDxfId="122"/>
    <tableColumn id="9" xr3:uid="{00000000-0010-0000-0500-000009000000}" name="Column14" dataDxfId="121" totalsRowDxfId="120"/>
    <tableColumn id="10" xr3:uid="{00000000-0010-0000-0500-00000A000000}" name="Column16" dataDxfId="119" totalsRowDxfId="118"/>
    <tableColumn id="11" xr3:uid="{00000000-0010-0000-0500-00000B000000}" name="Column19" dataDxfId="117" totalsRowDxfId="116"/>
    <tableColumn id="13" xr3:uid="{00000000-0010-0000-0500-00000D000000}" name="Column21" dataDxfId="115" totalsRowDxfId="114"/>
    <tableColumn id="15" xr3:uid="{00000000-0010-0000-0500-00000F000000}" name="Column23" dataDxfId="113" totalsRowDxfId="112"/>
    <tableColumn id="17" xr3:uid="{00000000-0010-0000-0500-000011000000}" name="Column25" dataDxfId="111" totalsRowDxfId="110">
      <calculatedColumnFormula>Table15[[#This Row],[Column13]]+Table15[[#This Row],[Column23]]</calculatedColumnFormula>
    </tableColumn>
  </tableColumns>
  <tableStyleInfo name="TableStyleMedium2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le16" displayName="Table16" ref="A5:L26" totalsRowShown="0" headerRowDxfId="109" headerRowBorderDxfId="108" tableBorderDxfId="107" totalsRowBorderDxfId="106">
  <autoFilter ref="A5:L26" xr:uid="{00000000-0009-0000-0100-000010000000}"/>
  <tableColumns count="12">
    <tableColumn id="1" xr3:uid="{00000000-0010-0000-0600-000001000000}" name="Country or Locale" dataDxfId="105"/>
    <tableColumn id="2" xr3:uid="{00000000-0010-0000-0600-000002000000}" name="Students*" dataDxfId="104"/>
    <tableColumn id="3" xr3:uid="{00000000-0010-0000-0600-000003000000}" name="Scholars****" dataDxfId="103"/>
    <tableColumn id="4" xr3:uid="{00000000-0010-0000-0600-000004000000}" name="Teacher Exchange or Seminars" dataDxfId="102"/>
    <tableColumn id="5" xr3:uid="{00000000-0010-0000-0600-000005000000}" name="Hubert H. Humphrey Fellows" dataDxfId="101"/>
    <tableColumn id="6" xr3:uid="{00000000-0010-0000-0600-000006000000}" name="Total Foreign" dataDxfId="100"/>
    <tableColumn id="7" xr3:uid="{00000000-0010-0000-0600-000007000000}" name="Country or Locale2" dataDxfId="99"/>
    <tableColumn id="8" xr3:uid="{00000000-0010-0000-0600-000008000000}" name="Students" dataDxfId="98"/>
    <tableColumn id="9" xr3:uid="{00000000-0010-0000-0600-000009000000}" name=" Scholars****" dataDxfId="97"/>
    <tableColumn id="10" xr3:uid="{00000000-0010-0000-0600-00000A000000}" name="Teacher Exchange or Seminars3" dataDxfId="96"/>
    <tableColumn id="11" xr3:uid="{00000000-0010-0000-0600-00000B000000}" name="Total U.S. " dataDxfId="95"/>
    <tableColumn id="12" xr3:uid="{00000000-0010-0000-0600-00000C000000}" name="Total U.S. and Foreign" dataDxfId="94">
      <calculatedColumnFormula>Table16[[#This Row],[Total Foreign]]+Table16[[#This Row],[Total U.S. ]]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7000000}" name="Table17" displayName="Table17" ref="A33:R55" totalsRowShown="0" headerRowDxfId="93" headerRowBorderDxfId="92" tableBorderDxfId="91" totalsRowBorderDxfId="90">
  <autoFilter ref="A33:R55" xr:uid="{00000000-0009-0000-0100-000011000000}"/>
  <tableColumns count="18">
    <tableColumn id="1" xr3:uid="{00000000-0010-0000-0700-000001000000}" name="Column1" dataDxfId="89"/>
    <tableColumn id="2" xr3:uid="{00000000-0010-0000-0700-000002000000}" name="Column2" dataDxfId="88"/>
    <tableColumn id="3" xr3:uid="{00000000-0010-0000-0700-000003000000}" name="Column3" dataDxfId="87"/>
    <tableColumn id="4" xr3:uid="{00000000-0010-0000-0700-000004000000}" name="Column4" dataDxfId="86"/>
    <tableColumn id="5" xr3:uid="{00000000-0010-0000-0700-000005000000}" name="Column5" dataDxfId="85"/>
    <tableColumn id="6" xr3:uid="{00000000-0010-0000-0700-000006000000}" name="Column6" dataDxfId="84"/>
    <tableColumn id="7" xr3:uid="{00000000-0010-0000-0700-000007000000}" name="Column7" dataDxfId="83"/>
    <tableColumn id="8" xr3:uid="{00000000-0010-0000-0700-000008000000}" name="Column8" dataDxfId="82"/>
    <tableColumn id="9" xr3:uid="{00000000-0010-0000-0700-000009000000}" name="Column9" dataDxfId="81"/>
    <tableColumn id="10" xr3:uid="{00000000-0010-0000-0700-00000A000000}" name="Column10" dataDxfId="80"/>
    <tableColumn id="11" xr3:uid="{00000000-0010-0000-0700-00000B000000}" name="Column11" dataDxfId="79"/>
    <tableColumn id="12" xr3:uid="{00000000-0010-0000-0700-00000C000000}" name="Column12" dataDxfId="78"/>
    <tableColumn id="13" xr3:uid="{00000000-0010-0000-0700-00000D000000}" name="Column13" dataDxfId="77"/>
    <tableColumn id="14" xr3:uid="{00000000-0010-0000-0700-00000E000000}" name="Column14" dataDxfId="76"/>
    <tableColumn id="15" xr3:uid="{00000000-0010-0000-0700-00000F000000}" name="Column15" dataDxfId="75"/>
    <tableColumn id="16" xr3:uid="{00000000-0010-0000-0700-000010000000}" name="Column16" dataDxfId="74"/>
    <tableColumn id="17" xr3:uid="{00000000-0010-0000-0700-000011000000}" name="Column17" dataDxfId="73"/>
    <tableColumn id="18" xr3:uid="{00000000-0010-0000-0700-000012000000}" name="Column18" dataDxfId="72"/>
  </tableColumns>
  <tableStyleInfo name="TableStyleMedium2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8000000}" name="Table18" displayName="Table18" ref="A5:L20" totalsRowShown="0" headerRowDxfId="71" headerRowBorderDxfId="70" tableBorderDxfId="69" totalsRowBorderDxfId="68">
  <autoFilter ref="A5:L20" xr:uid="{00000000-0009-0000-0100-000012000000}"/>
  <tableColumns count="12">
    <tableColumn id="1" xr3:uid="{00000000-0010-0000-0800-000001000000}" name="Country or Locale" dataDxfId="67"/>
    <tableColumn id="2" xr3:uid="{00000000-0010-0000-0800-000002000000}" name="Students*" dataDxfId="66"/>
    <tableColumn id="3" xr3:uid="{00000000-0010-0000-0800-000003000000}" name="Scholars*****" dataDxfId="65"/>
    <tableColumn id="4" xr3:uid="{00000000-0010-0000-0800-000004000000}" name="Teacher Exchange or Seminars" dataDxfId="64"/>
    <tableColumn id="5" xr3:uid="{00000000-0010-0000-0800-000005000000}" name="Hubert H. Humphrey Fellows" dataDxfId="63"/>
    <tableColumn id="6" xr3:uid="{00000000-0010-0000-0800-000006000000}" name="Total Foreign" dataDxfId="62"/>
    <tableColumn id="7" xr3:uid="{00000000-0010-0000-0800-000007000000}" name="Country or Locale2" dataDxfId="61"/>
    <tableColumn id="8" xr3:uid="{00000000-0010-0000-0800-000008000000}" name="Students*3" dataDxfId="60"/>
    <tableColumn id="9" xr3:uid="{00000000-0010-0000-0800-000009000000}" name=" Scholars*****" dataDxfId="59"/>
    <tableColumn id="10" xr3:uid="{00000000-0010-0000-0800-00000A000000}" name="Teacher Exchange or Seminars4" dataDxfId="58"/>
    <tableColumn id="11" xr3:uid="{00000000-0010-0000-0800-00000B000000}" name="Total U.S. " dataDxfId="57"/>
    <tableColumn id="12" xr3:uid="{00000000-0010-0000-0800-00000C000000}" name="Total U.S. and Foreign" dataDxfId="56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7"/>
  <sheetViews>
    <sheetView topLeftCell="J101" zoomScale="60" zoomScaleNormal="60" workbookViewId="0">
      <selection activeCell="J117" sqref="J117"/>
    </sheetView>
  </sheetViews>
  <sheetFormatPr defaultRowHeight="14.4" x14ac:dyDescent="0.3"/>
  <cols>
    <col min="1" max="1" width="19.33203125" customWidth="1"/>
    <col min="2" max="2" width="32.44140625" customWidth="1"/>
    <col min="3" max="3" width="25.44140625" customWidth="1"/>
    <col min="4" max="4" width="26.109375" customWidth="1"/>
    <col min="5" max="5" width="21.88671875" customWidth="1"/>
    <col min="6" max="6" width="21.33203125" customWidth="1"/>
    <col min="7" max="7" width="24.44140625" customWidth="1"/>
    <col min="8" max="8" width="23.5546875" customWidth="1"/>
    <col min="9" max="9" width="19.6640625" customWidth="1"/>
    <col min="10" max="10" width="21.6640625" customWidth="1"/>
    <col min="11" max="11" width="22.109375" customWidth="1"/>
    <col min="12" max="12" width="17.88671875" customWidth="1"/>
    <col min="13" max="13" width="23.109375" customWidth="1"/>
    <col min="14" max="14" width="19.5546875" customWidth="1"/>
    <col min="15" max="15" width="21" customWidth="1"/>
    <col min="16" max="16" width="20" customWidth="1"/>
    <col min="17" max="17" width="24.88671875" customWidth="1"/>
    <col min="18" max="18" width="13.109375" customWidth="1"/>
  </cols>
  <sheetData>
    <row r="1" spans="2:13" ht="28.2" x14ac:dyDescent="0.3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2:13" ht="21" x14ac:dyDescent="0.3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2:13" x14ac:dyDescent="0.3">
      <c r="B3" s="52" t="s">
        <v>2</v>
      </c>
      <c r="C3" s="52"/>
      <c r="D3" s="52"/>
      <c r="E3" s="52"/>
      <c r="F3" s="52"/>
      <c r="G3" s="52"/>
      <c r="H3" s="53" t="s">
        <v>3</v>
      </c>
      <c r="I3" s="52"/>
      <c r="J3" s="52"/>
      <c r="K3" s="52"/>
      <c r="L3" s="52"/>
      <c r="M3" s="54"/>
    </row>
    <row r="4" spans="2:13" ht="15" thickBot="1" x14ac:dyDescent="0.35">
      <c r="B4" s="52"/>
      <c r="C4" s="52"/>
      <c r="D4" s="52"/>
      <c r="E4" s="52"/>
      <c r="F4" s="52"/>
      <c r="G4" s="52"/>
      <c r="H4" s="55"/>
      <c r="I4" s="56"/>
      <c r="J4" s="56"/>
      <c r="K4" s="56"/>
      <c r="L4" s="56"/>
      <c r="M4" s="57"/>
    </row>
    <row r="5" spans="2:13" ht="15" customHeight="1" x14ac:dyDescent="0.3">
      <c r="B5" s="58" t="s">
        <v>4</v>
      </c>
      <c r="C5" s="60" t="s">
        <v>5</v>
      </c>
      <c r="D5" s="60" t="s">
        <v>6</v>
      </c>
      <c r="E5" s="60" t="s">
        <v>7</v>
      </c>
      <c r="F5" s="60" t="s">
        <v>8</v>
      </c>
      <c r="G5" s="62" t="s">
        <v>9</v>
      </c>
      <c r="H5" s="67" t="s">
        <v>4</v>
      </c>
      <c r="I5" s="69" t="s">
        <v>10</v>
      </c>
      <c r="J5" s="71" t="s">
        <v>6</v>
      </c>
      <c r="K5" s="60" t="s">
        <v>7</v>
      </c>
      <c r="L5" s="62" t="s">
        <v>11</v>
      </c>
      <c r="M5" s="73" t="s">
        <v>12</v>
      </c>
    </row>
    <row r="6" spans="2:13" x14ac:dyDescent="0.3">
      <c r="B6" s="59"/>
      <c r="C6" s="61"/>
      <c r="D6" s="61"/>
      <c r="E6" s="61"/>
      <c r="F6" s="61"/>
      <c r="G6" s="63"/>
      <c r="H6" s="68"/>
      <c r="I6" s="70"/>
      <c r="J6" s="72"/>
      <c r="K6" s="61"/>
      <c r="L6" s="63"/>
      <c r="M6" s="74"/>
    </row>
    <row r="7" spans="2:13" x14ac:dyDescent="0.3">
      <c r="B7" s="59"/>
      <c r="C7" s="61"/>
      <c r="D7" s="61"/>
      <c r="E7" s="61"/>
      <c r="F7" s="61"/>
      <c r="G7" s="63"/>
      <c r="H7" s="68"/>
      <c r="I7" s="70"/>
      <c r="J7" s="72"/>
      <c r="K7" s="61"/>
      <c r="L7" s="63"/>
      <c r="M7" s="74"/>
    </row>
    <row r="8" spans="2:13" x14ac:dyDescent="0.3">
      <c r="B8" s="59"/>
      <c r="C8" s="61"/>
      <c r="D8" s="61"/>
      <c r="E8" s="61"/>
      <c r="F8" s="61"/>
      <c r="G8" s="63"/>
      <c r="H8" s="68"/>
      <c r="I8" s="70"/>
      <c r="J8" s="72"/>
      <c r="K8" s="61"/>
      <c r="L8" s="63"/>
      <c r="M8" s="74"/>
    </row>
    <row r="9" spans="2:13" x14ac:dyDescent="0.3">
      <c r="B9" s="1" t="s">
        <v>13</v>
      </c>
      <c r="C9" s="1" t="s">
        <v>14</v>
      </c>
      <c r="D9" s="1" t="s">
        <v>15</v>
      </c>
      <c r="E9" s="1" t="s">
        <v>16</v>
      </c>
      <c r="F9" s="2" t="s">
        <v>17</v>
      </c>
      <c r="G9" s="1" t="s">
        <v>18</v>
      </c>
      <c r="H9" s="1" t="s">
        <v>19</v>
      </c>
      <c r="I9" s="1" t="s">
        <v>20</v>
      </c>
      <c r="J9" s="1" t="s">
        <v>21</v>
      </c>
      <c r="K9" s="1" t="s">
        <v>22</v>
      </c>
      <c r="L9" s="1" t="s">
        <v>23</v>
      </c>
      <c r="M9" s="3" t="s">
        <v>24</v>
      </c>
    </row>
    <row r="10" spans="2:13" x14ac:dyDescent="0.3">
      <c r="B10" s="4" t="s">
        <v>25</v>
      </c>
      <c r="C10" s="5">
        <v>6</v>
      </c>
      <c r="D10" s="5">
        <v>0</v>
      </c>
      <c r="E10" s="5">
        <v>0</v>
      </c>
      <c r="F10" s="5">
        <v>0</v>
      </c>
      <c r="G10" s="5">
        <f>SUM(Table31411[[#This Row],[Column2]:[Column6]])</f>
        <v>6</v>
      </c>
      <c r="H10" s="6" t="s">
        <v>25</v>
      </c>
      <c r="I10" s="5">
        <v>0</v>
      </c>
      <c r="J10" s="5">
        <v>0</v>
      </c>
      <c r="K10" s="5">
        <v>0</v>
      </c>
      <c r="L10" s="5">
        <f>SUM(Table31411[[#This Row],[Column9]:[Column12]])</f>
        <v>0</v>
      </c>
      <c r="M10" s="7">
        <f>SUM(Table31411[[#This Row],[Column13]]+Table31411[[#This Row],[Column7]])</f>
        <v>6</v>
      </c>
    </row>
    <row r="11" spans="2:13" x14ac:dyDescent="0.3">
      <c r="B11" s="4" t="s">
        <v>26</v>
      </c>
      <c r="C11" s="5">
        <v>6</v>
      </c>
      <c r="D11" s="5">
        <v>0</v>
      </c>
      <c r="E11" s="5">
        <v>0</v>
      </c>
      <c r="F11" s="5">
        <v>0</v>
      </c>
      <c r="G11" s="5">
        <f>SUM(Table31411[[#This Row],[Column2]:[Column6]])</f>
        <v>6</v>
      </c>
      <c r="H11" s="6" t="s">
        <v>26</v>
      </c>
      <c r="I11" s="5">
        <v>2</v>
      </c>
      <c r="J11" s="5">
        <v>0</v>
      </c>
      <c r="K11" s="5">
        <v>0</v>
      </c>
      <c r="L11" s="5">
        <f>SUM(Table31411[[#This Row],[Column9]:[Column12]])</f>
        <v>2</v>
      </c>
      <c r="M11" s="7">
        <f>SUM(Table31411[[#This Row],[Column13]]+Table31411[[#This Row],[Column7]])</f>
        <v>8</v>
      </c>
    </row>
    <row r="12" spans="2:13" x14ac:dyDescent="0.3">
      <c r="B12" s="4" t="s">
        <v>27</v>
      </c>
      <c r="C12" s="5">
        <v>5</v>
      </c>
      <c r="D12" s="5">
        <v>2</v>
      </c>
      <c r="E12" s="5">
        <v>0</v>
      </c>
      <c r="F12" s="5">
        <v>0</v>
      </c>
      <c r="G12" s="5">
        <f>SUM(Table31411[[#This Row],[Column2]:[Column6]])</f>
        <v>7</v>
      </c>
      <c r="H12" s="6" t="s">
        <v>27</v>
      </c>
      <c r="I12" s="5">
        <v>3</v>
      </c>
      <c r="J12" s="5">
        <v>1</v>
      </c>
      <c r="K12" s="5">
        <v>1</v>
      </c>
      <c r="L12" s="5">
        <f>SUM(Table31411[[#This Row],[Column9]:[Column12]])</f>
        <v>5</v>
      </c>
      <c r="M12" s="7">
        <f>SUM(Table31411[[#This Row],[Column13]]+Table31411[[#This Row],[Column7]])</f>
        <v>12</v>
      </c>
    </row>
    <row r="13" spans="2:13" x14ac:dyDescent="0.3">
      <c r="B13" s="4" t="s">
        <v>28</v>
      </c>
      <c r="C13" s="5">
        <v>5</v>
      </c>
      <c r="D13" s="5">
        <v>2</v>
      </c>
      <c r="E13" s="5">
        <v>0</v>
      </c>
      <c r="F13" s="5">
        <v>2</v>
      </c>
      <c r="G13" s="5">
        <f>SUM(Table31411[[#This Row],[Column2]:[Column6]])</f>
        <v>9</v>
      </c>
      <c r="H13" s="6" t="s">
        <v>28</v>
      </c>
      <c r="I13" s="5">
        <v>2</v>
      </c>
      <c r="J13" s="5">
        <v>0</v>
      </c>
      <c r="K13" s="5">
        <v>0</v>
      </c>
      <c r="L13" s="5">
        <f>SUM(Table31411[[#This Row],[Column9]:[Column12]])</f>
        <v>2</v>
      </c>
      <c r="M13" s="7">
        <f>SUM(Table31411[[#This Row],[Column13]]+Table31411[[#This Row],[Column7]])</f>
        <v>11</v>
      </c>
    </row>
    <row r="14" spans="2:13" x14ac:dyDescent="0.3">
      <c r="B14" s="4" t="s">
        <v>29</v>
      </c>
      <c r="C14" s="5">
        <v>0</v>
      </c>
      <c r="D14" s="8">
        <v>0</v>
      </c>
      <c r="E14" s="5">
        <v>0</v>
      </c>
      <c r="F14" s="5">
        <v>1</v>
      </c>
      <c r="G14" s="5">
        <f>SUM(Table31411[[#This Row],[Column2]:[Column6]])</f>
        <v>1</v>
      </c>
      <c r="H14" s="6" t="s">
        <v>29</v>
      </c>
      <c r="I14" s="5">
        <v>0</v>
      </c>
      <c r="J14" s="8">
        <v>0</v>
      </c>
      <c r="K14" s="5">
        <v>0</v>
      </c>
      <c r="L14" s="5">
        <f>SUM(Table31411[[#This Row],[Column9]:[Column12]])</f>
        <v>0</v>
      </c>
      <c r="M14" s="7">
        <f>SUM(Table31411[[#This Row],[Column13]]+Table31411[[#This Row],[Column7]])</f>
        <v>1</v>
      </c>
    </row>
    <row r="15" spans="2:13" x14ac:dyDescent="0.3">
      <c r="B15" s="4" t="s">
        <v>30</v>
      </c>
      <c r="C15" s="5">
        <v>7</v>
      </c>
      <c r="D15" s="5">
        <v>2</v>
      </c>
      <c r="E15" s="5">
        <v>0</v>
      </c>
      <c r="F15" s="5">
        <v>1</v>
      </c>
      <c r="G15" s="5">
        <f>SUM(Table31411[[#This Row],[Column2]:[Column6]])</f>
        <v>10</v>
      </c>
      <c r="H15" s="6" t="s">
        <v>30</v>
      </c>
      <c r="I15" s="5">
        <v>2</v>
      </c>
      <c r="J15" s="5">
        <v>1</v>
      </c>
      <c r="K15" s="5">
        <v>0</v>
      </c>
      <c r="L15" s="5">
        <f>SUM(Table31411[[#This Row],[Column9]:[Column12]])</f>
        <v>3</v>
      </c>
      <c r="M15" s="7">
        <f>SUM(Table31411[[#This Row],[Column13]]+Table31411[[#This Row],[Column7]])</f>
        <v>13</v>
      </c>
    </row>
    <row r="16" spans="2:13" x14ac:dyDescent="0.3">
      <c r="B16" s="4" t="s">
        <v>31</v>
      </c>
      <c r="C16" s="5">
        <v>0</v>
      </c>
      <c r="D16" s="8">
        <v>0</v>
      </c>
      <c r="E16" s="5">
        <v>0</v>
      </c>
      <c r="F16" s="5">
        <v>1</v>
      </c>
      <c r="G16" s="8">
        <f>SUM(Table31411[[#This Row],[Column2]:[Column6]])</f>
        <v>1</v>
      </c>
      <c r="H16" s="6" t="s">
        <v>31</v>
      </c>
      <c r="I16" s="5">
        <v>0</v>
      </c>
      <c r="J16" s="8">
        <v>0</v>
      </c>
      <c r="K16" s="5">
        <v>0</v>
      </c>
      <c r="L16" s="8">
        <f>SUM(Table31411[[#This Row],[Column9]:[Column12]])</f>
        <v>0</v>
      </c>
      <c r="M16" s="7">
        <f>SUM(Table31411[[#This Row],[Column13]]+Table31411[[#This Row],[Column7]])</f>
        <v>1</v>
      </c>
    </row>
    <row r="17" spans="2:13" x14ac:dyDescent="0.3">
      <c r="B17" s="4" t="s">
        <v>32</v>
      </c>
      <c r="C17" s="5">
        <v>0</v>
      </c>
      <c r="D17" s="8">
        <v>0</v>
      </c>
      <c r="E17" s="5">
        <v>0</v>
      </c>
      <c r="F17" s="5">
        <v>0</v>
      </c>
      <c r="G17" s="8">
        <f>SUM(Table31411[[#This Row],[Column2]:[Column6]])</f>
        <v>0</v>
      </c>
      <c r="H17" s="6" t="s">
        <v>32</v>
      </c>
      <c r="I17" s="5">
        <v>0</v>
      </c>
      <c r="J17" s="8">
        <v>0</v>
      </c>
      <c r="K17" s="5">
        <v>0</v>
      </c>
      <c r="L17" s="8">
        <f>SUM(Table31411[[#This Row],[Column9]:[Column12]])</f>
        <v>0</v>
      </c>
      <c r="M17" s="7">
        <f>SUM(Table31411[[#This Row],[Column13]]+Table31411[[#This Row],[Column7]])</f>
        <v>0</v>
      </c>
    </row>
    <row r="18" spans="2:13" x14ac:dyDescent="0.3">
      <c r="B18" s="4" t="s">
        <v>33</v>
      </c>
      <c r="C18" s="5">
        <v>2</v>
      </c>
      <c r="D18" s="8">
        <v>0</v>
      </c>
      <c r="E18" s="5">
        <v>0</v>
      </c>
      <c r="F18" s="5">
        <v>1</v>
      </c>
      <c r="G18" s="8">
        <f>SUM(Table31411[[#This Row],[Column2]:[Column6]])</f>
        <v>3</v>
      </c>
      <c r="H18" s="6" t="s">
        <v>33</v>
      </c>
      <c r="I18" s="5">
        <v>0</v>
      </c>
      <c r="J18" s="8">
        <v>0</v>
      </c>
      <c r="K18" s="5">
        <v>0</v>
      </c>
      <c r="L18" s="8">
        <f>SUM(Table31411[[#This Row],[Column9]:[Column12]])</f>
        <v>0</v>
      </c>
      <c r="M18" s="7">
        <f>SUM(Table31411[[#This Row],[Column13]]+Table31411[[#This Row],[Column7]])</f>
        <v>3</v>
      </c>
    </row>
    <row r="19" spans="2:13" x14ac:dyDescent="0.3">
      <c r="B19" s="4" t="s">
        <v>34</v>
      </c>
      <c r="C19" s="5">
        <v>1</v>
      </c>
      <c r="D19" s="8">
        <v>0</v>
      </c>
      <c r="E19" s="5">
        <v>0</v>
      </c>
      <c r="F19" s="5">
        <v>0</v>
      </c>
      <c r="G19" s="8">
        <f>SUM(Table31411[[#This Row],[Column2]:[Column6]])</f>
        <v>1</v>
      </c>
      <c r="H19" s="6" t="s">
        <v>34</v>
      </c>
      <c r="I19" s="5">
        <v>0</v>
      </c>
      <c r="J19" s="8">
        <v>0</v>
      </c>
      <c r="K19" s="5">
        <v>0</v>
      </c>
      <c r="L19" s="8">
        <f>SUM(Table31411[[#This Row],[Column9]:[Column12]])</f>
        <v>0</v>
      </c>
      <c r="M19" s="7">
        <f>SUM(Table31411[[#This Row],[Column13]]+Table31411[[#This Row],[Column7]])</f>
        <v>1</v>
      </c>
    </row>
    <row r="20" spans="2:13" x14ac:dyDescent="0.3">
      <c r="B20" s="4" t="s">
        <v>35</v>
      </c>
      <c r="C20" s="5">
        <v>3</v>
      </c>
      <c r="D20" s="8">
        <v>1</v>
      </c>
      <c r="E20" s="5">
        <v>0</v>
      </c>
      <c r="F20" s="5">
        <v>1</v>
      </c>
      <c r="G20" s="8">
        <f>SUM(Table31411[[#This Row],[Column2]:[Column6]])</f>
        <v>5</v>
      </c>
      <c r="H20" s="6" t="s">
        <v>35</v>
      </c>
      <c r="I20" s="5">
        <v>0</v>
      </c>
      <c r="J20" s="8">
        <v>0</v>
      </c>
      <c r="K20" s="5">
        <v>0</v>
      </c>
      <c r="L20" s="8">
        <f>SUM(Table31411[[#This Row],[Column9]:[Column12]])</f>
        <v>0</v>
      </c>
      <c r="M20" s="7">
        <f>SUM(Table31411[[#This Row],[Column13]]+Table31411[[#This Row],[Column7]])</f>
        <v>5</v>
      </c>
    </row>
    <row r="21" spans="2:13" x14ac:dyDescent="0.3">
      <c r="B21" s="4" t="s">
        <v>36</v>
      </c>
      <c r="C21" s="5">
        <v>6</v>
      </c>
      <c r="D21" s="8">
        <v>0</v>
      </c>
      <c r="E21" s="5">
        <v>0</v>
      </c>
      <c r="F21" s="5">
        <v>0</v>
      </c>
      <c r="G21" s="8">
        <f>SUM(Table31411[[#This Row],[Column2]:[Column6]])</f>
        <v>6</v>
      </c>
      <c r="H21" s="6" t="s">
        <v>36</v>
      </c>
      <c r="I21" s="5">
        <v>0</v>
      </c>
      <c r="J21" s="8">
        <v>0</v>
      </c>
      <c r="K21" s="5">
        <v>0</v>
      </c>
      <c r="L21" s="8">
        <f>SUM(Table31411[[#This Row],[Column9]:[Column12]])</f>
        <v>0</v>
      </c>
      <c r="M21" s="7">
        <f>SUM(Table31411[[#This Row],[Column13]]+Table31411[[#This Row],[Column7]])</f>
        <v>6</v>
      </c>
    </row>
    <row r="22" spans="2:13" x14ac:dyDescent="0.3">
      <c r="B22" s="4" t="s">
        <v>37</v>
      </c>
      <c r="C22" s="5">
        <v>7</v>
      </c>
      <c r="D22" s="8">
        <v>2</v>
      </c>
      <c r="E22" s="5">
        <v>0</v>
      </c>
      <c r="F22" s="5">
        <v>1</v>
      </c>
      <c r="G22" s="8">
        <f>SUM(Table31411[[#This Row],[Column2]:[Column6]])</f>
        <v>10</v>
      </c>
      <c r="H22" s="6" t="s">
        <v>37</v>
      </c>
      <c r="I22" s="5">
        <v>5</v>
      </c>
      <c r="J22" s="8">
        <v>1</v>
      </c>
      <c r="K22" s="5">
        <v>0</v>
      </c>
      <c r="L22" s="8">
        <f>SUM(Table31411[[#This Row],[Column9]:[Column12]])</f>
        <v>6</v>
      </c>
      <c r="M22" s="7">
        <f>SUM(Table31411[[#This Row],[Column13]]+Table31411[[#This Row],[Column7]])</f>
        <v>16</v>
      </c>
    </row>
    <row r="23" spans="2:13" x14ac:dyDescent="0.3">
      <c r="B23" s="4" t="s">
        <v>38</v>
      </c>
      <c r="C23" s="5">
        <v>0</v>
      </c>
      <c r="D23" s="8">
        <v>0</v>
      </c>
      <c r="E23" s="5">
        <v>0</v>
      </c>
      <c r="F23" s="5">
        <v>0</v>
      </c>
      <c r="G23" s="8">
        <f>SUM(Table31411[[#This Row],[Column2]:[Column6]])</f>
        <v>0</v>
      </c>
      <c r="H23" s="6" t="s">
        <v>38</v>
      </c>
      <c r="I23" s="5">
        <v>0</v>
      </c>
      <c r="J23" s="8">
        <v>0</v>
      </c>
      <c r="K23" s="5">
        <v>0</v>
      </c>
      <c r="L23" s="8">
        <f>SUM(Table31411[[#This Row],[Column9]:[Column12]])</f>
        <v>0</v>
      </c>
      <c r="M23" s="7">
        <f>SUM(Table31411[[#This Row],[Column13]]+Table31411[[#This Row],[Column7]])</f>
        <v>0</v>
      </c>
    </row>
    <row r="24" spans="2:13" x14ac:dyDescent="0.3">
      <c r="B24" s="4" t="s">
        <v>39</v>
      </c>
      <c r="C24" s="5">
        <v>0</v>
      </c>
      <c r="D24" s="8">
        <v>0</v>
      </c>
      <c r="E24" s="5">
        <v>0</v>
      </c>
      <c r="F24" s="5">
        <v>0</v>
      </c>
      <c r="G24" s="8">
        <f>SUM(Table31411[[#This Row],[Column2]:[Column6]])</f>
        <v>0</v>
      </c>
      <c r="H24" s="6" t="s">
        <v>39</v>
      </c>
      <c r="I24" s="5">
        <v>0</v>
      </c>
      <c r="J24" s="8">
        <v>0</v>
      </c>
      <c r="K24" s="5">
        <v>0</v>
      </c>
      <c r="L24" s="8">
        <f>SUM(Table31411[[#This Row],[Column9]:[Column12]])</f>
        <v>0</v>
      </c>
      <c r="M24" s="7">
        <f>SUM(Table31411[[#This Row],[Column13]]+Table31411[[#This Row],[Column7]])</f>
        <v>0</v>
      </c>
    </row>
    <row r="25" spans="2:13" x14ac:dyDescent="0.3">
      <c r="B25" s="4" t="s">
        <v>40</v>
      </c>
      <c r="C25" s="5">
        <v>0</v>
      </c>
      <c r="D25" s="8">
        <v>0</v>
      </c>
      <c r="E25" s="5">
        <v>0</v>
      </c>
      <c r="F25" s="5">
        <v>0</v>
      </c>
      <c r="G25" s="8">
        <f>SUM(Table31411[[#This Row],[Column2]:[Column6]])</f>
        <v>0</v>
      </c>
      <c r="H25" s="6" t="s">
        <v>40</v>
      </c>
      <c r="I25" s="5">
        <v>0</v>
      </c>
      <c r="J25" s="8">
        <v>0</v>
      </c>
      <c r="K25" s="5">
        <v>0</v>
      </c>
      <c r="L25" s="8">
        <f>SUM(Table31411[[#This Row],[Column9]:[Column12]])</f>
        <v>0</v>
      </c>
      <c r="M25" s="7">
        <f>SUM(Table31411[[#This Row],[Column13]]+Table31411[[#This Row],[Column7]])</f>
        <v>0</v>
      </c>
    </row>
    <row r="26" spans="2:13" x14ac:dyDescent="0.3">
      <c r="B26" s="4" t="s">
        <v>41</v>
      </c>
      <c r="C26" s="5">
        <v>0</v>
      </c>
      <c r="D26" s="8">
        <v>2</v>
      </c>
      <c r="E26" s="5">
        <v>0</v>
      </c>
      <c r="F26" s="5">
        <v>1</v>
      </c>
      <c r="G26" s="8">
        <f>SUM(Table31411[[#This Row],[Column2]:[Column6]])</f>
        <v>3</v>
      </c>
      <c r="H26" s="6" t="s">
        <v>41</v>
      </c>
      <c r="I26" s="5">
        <v>2</v>
      </c>
      <c r="J26" s="8">
        <v>6</v>
      </c>
      <c r="K26" s="5">
        <v>0</v>
      </c>
      <c r="L26" s="8">
        <f>SUM(Table31411[[#This Row],[Column9]:[Column12]])</f>
        <v>8</v>
      </c>
      <c r="M26" s="7">
        <f>SUM(Table31411[[#This Row],[Column13]]+Table31411[[#This Row],[Column7]])</f>
        <v>11</v>
      </c>
    </row>
    <row r="27" spans="2:13" x14ac:dyDescent="0.3">
      <c r="B27" s="4" t="s">
        <v>42</v>
      </c>
      <c r="C27" s="5">
        <v>0</v>
      </c>
      <c r="D27" s="8">
        <v>0</v>
      </c>
      <c r="E27" s="5">
        <v>0</v>
      </c>
      <c r="F27" s="5">
        <v>0</v>
      </c>
      <c r="G27" s="8">
        <f>SUM(Table31411[[#This Row],[Column2]:[Column6]])</f>
        <v>0</v>
      </c>
      <c r="H27" s="6" t="s">
        <v>42</v>
      </c>
      <c r="I27" s="5">
        <v>0</v>
      </c>
      <c r="J27" s="8">
        <v>0</v>
      </c>
      <c r="K27" s="5">
        <v>0</v>
      </c>
      <c r="L27" s="8">
        <f>SUM(Table31411[[#This Row],[Column9]:[Column12]])</f>
        <v>0</v>
      </c>
      <c r="M27" s="7">
        <f>SUM(Table31411[[#This Row],[Column13]]+Table31411[[#This Row],[Column7]])</f>
        <v>0</v>
      </c>
    </row>
    <row r="28" spans="2:13" x14ac:dyDescent="0.3">
      <c r="B28" s="4" t="s">
        <v>43</v>
      </c>
      <c r="C28" s="5">
        <v>0</v>
      </c>
      <c r="D28" s="8">
        <v>0</v>
      </c>
      <c r="E28" s="5">
        <v>0</v>
      </c>
      <c r="F28" s="5">
        <v>0</v>
      </c>
      <c r="G28" s="8">
        <f>SUM(Table31411[[#This Row],[Column2]:[Column6]])</f>
        <v>0</v>
      </c>
      <c r="H28" s="6" t="s">
        <v>43</v>
      </c>
      <c r="I28" s="5">
        <v>0</v>
      </c>
      <c r="J28" s="8">
        <v>0</v>
      </c>
      <c r="K28" s="5">
        <v>0</v>
      </c>
      <c r="L28" s="8">
        <f>SUM(Table31411[[#This Row],[Column9]:[Column12]])</f>
        <v>0</v>
      </c>
      <c r="M28" s="7">
        <f>SUM(Table31411[[#This Row],[Column13]]+Table31411[[#This Row],[Column7]])</f>
        <v>0</v>
      </c>
    </row>
    <row r="29" spans="2:13" x14ac:dyDescent="0.3">
      <c r="B29" s="4" t="s">
        <v>44</v>
      </c>
      <c r="C29" s="5">
        <v>5</v>
      </c>
      <c r="D29" s="8">
        <v>2</v>
      </c>
      <c r="E29" s="5">
        <v>0</v>
      </c>
      <c r="F29" s="5">
        <v>3</v>
      </c>
      <c r="G29" s="8">
        <f>SUM(Table31411[[#This Row],[Column2]:[Column6]])</f>
        <v>10</v>
      </c>
      <c r="H29" s="6" t="s">
        <v>44</v>
      </c>
      <c r="I29" s="5">
        <v>4</v>
      </c>
      <c r="J29" s="8">
        <v>8</v>
      </c>
      <c r="K29" s="5">
        <v>0</v>
      </c>
      <c r="L29" s="8">
        <f>SUM(Table31411[[#This Row],[Column9]:[Column12]])</f>
        <v>12</v>
      </c>
      <c r="M29" s="7">
        <f>SUM(Table31411[[#This Row],[Column13]]+Table31411[[#This Row],[Column7]])</f>
        <v>22</v>
      </c>
    </row>
    <row r="30" spans="2:13" x14ac:dyDescent="0.3">
      <c r="B30" s="4" t="s">
        <v>45</v>
      </c>
      <c r="C30" s="5">
        <v>5</v>
      </c>
      <c r="D30" s="8">
        <v>0</v>
      </c>
      <c r="E30" s="5">
        <v>0</v>
      </c>
      <c r="F30" s="5">
        <v>1</v>
      </c>
      <c r="G30" s="8">
        <f>SUM(Table31411[[#This Row],[Column2]:[Column6]])</f>
        <v>6</v>
      </c>
      <c r="H30" s="6" t="s">
        <v>45</v>
      </c>
      <c r="I30" s="5">
        <v>1</v>
      </c>
      <c r="J30" s="8">
        <v>0</v>
      </c>
      <c r="K30" s="5">
        <v>0</v>
      </c>
      <c r="L30" s="8">
        <f>SUM(Table31411[[#This Row],[Column9]:[Column12]])</f>
        <v>1</v>
      </c>
      <c r="M30" s="7">
        <f>SUM(Table31411[[#This Row],[Column13]]+Table31411[[#This Row],[Column7]])</f>
        <v>7</v>
      </c>
    </row>
    <row r="31" spans="2:13" x14ac:dyDescent="0.3">
      <c r="B31" s="4" t="s">
        <v>46</v>
      </c>
      <c r="C31" s="5">
        <v>0</v>
      </c>
      <c r="D31" s="8">
        <v>0</v>
      </c>
      <c r="E31" s="5">
        <v>0</v>
      </c>
      <c r="F31" s="5">
        <v>0</v>
      </c>
      <c r="G31" s="8">
        <f>SUM(Table31411[[#This Row],[Column2]:[Column6]])</f>
        <v>0</v>
      </c>
      <c r="H31" s="6" t="s">
        <v>47</v>
      </c>
      <c r="I31" s="5">
        <v>0</v>
      </c>
      <c r="J31" s="8">
        <v>0</v>
      </c>
      <c r="K31" s="5">
        <v>0</v>
      </c>
      <c r="L31" s="8">
        <f>SUM(Table31411[[#This Row],[Column9]:[Column12]])</f>
        <v>0</v>
      </c>
      <c r="M31" s="7">
        <f>SUM(Table31411[[#This Row],[Column13]]+Table31411[[#This Row],[Column7]])</f>
        <v>0</v>
      </c>
    </row>
    <row r="32" spans="2:13" x14ac:dyDescent="0.3">
      <c r="B32" s="4" t="s">
        <v>48</v>
      </c>
      <c r="C32" s="5">
        <v>15</v>
      </c>
      <c r="D32" s="8">
        <v>0</v>
      </c>
      <c r="E32" s="5">
        <v>0</v>
      </c>
      <c r="F32" s="5">
        <v>1</v>
      </c>
      <c r="G32" s="8">
        <f>SUM(Table31411[[#This Row],[Column2]:[Column6]])</f>
        <v>16</v>
      </c>
      <c r="H32" s="6" t="s">
        <v>48</v>
      </c>
      <c r="I32" s="5">
        <v>7</v>
      </c>
      <c r="J32" s="8">
        <v>4</v>
      </c>
      <c r="K32" s="5">
        <v>0</v>
      </c>
      <c r="L32" s="8">
        <f>SUM(Table31411[[#This Row],[Column9]:[Column12]])</f>
        <v>11</v>
      </c>
      <c r="M32" s="7">
        <f>SUM(Table31411[[#This Row],[Column13]]+Table31411[[#This Row],[Column7]])</f>
        <v>27</v>
      </c>
    </row>
    <row r="33" spans="2:13" x14ac:dyDescent="0.3">
      <c r="B33" s="4" t="s">
        <v>49</v>
      </c>
      <c r="C33" s="5">
        <v>3</v>
      </c>
      <c r="D33" s="8">
        <v>0</v>
      </c>
      <c r="E33" s="5">
        <v>0</v>
      </c>
      <c r="F33" s="5">
        <v>0</v>
      </c>
      <c r="G33" s="8">
        <f>SUM(Table31411[[#This Row],[Column2]:[Column6]])</f>
        <v>3</v>
      </c>
      <c r="H33" s="6" t="s">
        <v>49</v>
      </c>
      <c r="I33" s="5">
        <v>1</v>
      </c>
      <c r="J33" s="8">
        <v>0</v>
      </c>
      <c r="K33" s="5">
        <v>0</v>
      </c>
      <c r="L33" s="8">
        <f>SUM(Table31411[[#This Row],[Column9]:[Column12]])</f>
        <v>1</v>
      </c>
      <c r="M33" s="7">
        <f>SUM(Table31411[[#This Row],[Column13]]+Table31411[[#This Row],[Column7]])</f>
        <v>4</v>
      </c>
    </row>
    <row r="34" spans="2:13" x14ac:dyDescent="0.3">
      <c r="B34" s="4" t="s">
        <v>50</v>
      </c>
      <c r="C34" s="5">
        <v>0</v>
      </c>
      <c r="D34" s="8">
        <v>1</v>
      </c>
      <c r="E34" s="5">
        <v>0</v>
      </c>
      <c r="F34" s="5">
        <v>1</v>
      </c>
      <c r="G34" s="8">
        <f>SUM(Table31411[[#This Row],[Column2]:[Column6]])</f>
        <v>2</v>
      </c>
      <c r="H34" s="6" t="s">
        <v>50</v>
      </c>
      <c r="I34" s="5">
        <v>0</v>
      </c>
      <c r="J34" s="8">
        <v>0</v>
      </c>
      <c r="K34" s="5">
        <v>0</v>
      </c>
      <c r="L34" s="8">
        <f>SUM(Table31411[[#This Row],[Column9]:[Column12]])</f>
        <v>0</v>
      </c>
      <c r="M34" s="7">
        <f>SUM(Table31411[[#This Row],[Column13]]+Table31411[[#This Row],[Column7]])</f>
        <v>2</v>
      </c>
    </row>
    <row r="35" spans="2:13" x14ac:dyDescent="0.3">
      <c r="B35" s="4" t="s">
        <v>51</v>
      </c>
      <c r="C35" s="5">
        <v>5</v>
      </c>
      <c r="D35" s="8">
        <v>0</v>
      </c>
      <c r="E35" s="5">
        <v>0</v>
      </c>
      <c r="F35" s="5">
        <v>0</v>
      </c>
      <c r="G35" s="8">
        <f>SUM(Table31411[[#This Row],[Column2]:[Column6]])</f>
        <v>5</v>
      </c>
      <c r="H35" s="6" t="s">
        <v>51</v>
      </c>
      <c r="I35" s="5">
        <v>1</v>
      </c>
      <c r="J35" s="8">
        <v>3</v>
      </c>
      <c r="K35" s="5">
        <v>0</v>
      </c>
      <c r="L35" s="8">
        <f>SUM(Table31411[[#This Row],[Column9]:[Column12]])</f>
        <v>4</v>
      </c>
      <c r="M35" s="7">
        <f>SUM(Table31411[[#This Row],[Column13]]+Table31411[[#This Row],[Column7]])</f>
        <v>9</v>
      </c>
    </row>
    <row r="36" spans="2:13" x14ac:dyDescent="0.3">
      <c r="B36" s="4" t="s">
        <v>52</v>
      </c>
      <c r="C36" s="5">
        <v>6</v>
      </c>
      <c r="D36" s="8">
        <v>0</v>
      </c>
      <c r="E36" s="5">
        <v>0</v>
      </c>
      <c r="F36" s="5">
        <v>1</v>
      </c>
      <c r="G36" s="8">
        <f>SUM(Table31411[[#This Row],[Column2]:[Column6]])</f>
        <v>7</v>
      </c>
      <c r="H36" s="6" t="s">
        <v>52</v>
      </c>
      <c r="I36" s="5">
        <v>4</v>
      </c>
      <c r="J36" s="8">
        <v>5</v>
      </c>
      <c r="K36" s="5">
        <v>0</v>
      </c>
      <c r="L36" s="8">
        <f>SUM(Table31411[[#This Row],[Column9]:[Column12]])</f>
        <v>9</v>
      </c>
      <c r="M36" s="7">
        <f>SUM(Table31411[[#This Row],[Column13]]+Table31411[[#This Row],[Column7]])</f>
        <v>16</v>
      </c>
    </row>
    <row r="37" spans="2:13" x14ac:dyDescent="0.3">
      <c r="B37" s="4" t="s">
        <v>53</v>
      </c>
      <c r="C37" s="5">
        <v>6</v>
      </c>
      <c r="D37" s="8">
        <v>1</v>
      </c>
      <c r="E37" s="5">
        <v>0</v>
      </c>
      <c r="F37" s="5">
        <v>1</v>
      </c>
      <c r="G37" s="8">
        <f>SUM(Table31411[[#This Row],[Column2]:[Column6]])</f>
        <v>8</v>
      </c>
      <c r="H37" s="6" t="s">
        <v>53</v>
      </c>
      <c r="I37" s="5">
        <v>0</v>
      </c>
      <c r="J37" s="8">
        <v>0</v>
      </c>
      <c r="K37" s="5">
        <v>0</v>
      </c>
      <c r="L37" s="8">
        <f>SUM(Table31411[[#This Row],[Column9]:[Column12]])</f>
        <v>0</v>
      </c>
      <c r="M37" s="7">
        <f>SUM(Table31411[[#This Row],[Column13]]+Table31411[[#This Row],[Column7]])</f>
        <v>8</v>
      </c>
    </row>
    <row r="38" spans="2:13" x14ac:dyDescent="0.3">
      <c r="B38" s="4" t="s">
        <v>54</v>
      </c>
      <c r="C38" s="5">
        <v>8</v>
      </c>
      <c r="D38" s="8">
        <v>0</v>
      </c>
      <c r="E38" s="5">
        <v>0</v>
      </c>
      <c r="F38" s="5">
        <v>0</v>
      </c>
      <c r="G38" s="8">
        <f>SUM(Table31411[[#This Row],[Column2]:[Column6]])</f>
        <v>8</v>
      </c>
      <c r="H38" s="6" t="s">
        <v>54</v>
      </c>
      <c r="I38" s="5">
        <v>0</v>
      </c>
      <c r="J38" s="8">
        <v>0</v>
      </c>
      <c r="K38" s="5">
        <v>0</v>
      </c>
      <c r="L38" s="8">
        <f>SUM(Table31411[[#This Row],[Column9]:[Column12]])</f>
        <v>0</v>
      </c>
      <c r="M38" s="7">
        <f>SUM(Table31411[[#This Row],[Column13]]+Table31411[[#This Row],[Column7]])</f>
        <v>8</v>
      </c>
    </row>
    <row r="39" spans="2:13" x14ac:dyDescent="0.3">
      <c r="B39" s="4" t="s">
        <v>55</v>
      </c>
      <c r="C39" s="5">
        <v>5</v>
      </c>
      <c r="D39" s="8">
        <v>0</v>
      </c>
      <c r="E39" s="5">
        <v>0</v>
      </c>
      <c r="F39" s="5">
        <v>0</v>
      </c>
      <c r="G39" s="8">
        <f>SUM(Table31411[[#This Row],[Column2]:[Column6]])</f>
        <v>5</v>
      </c>
      <c r="H39" s="6" t="s">
        <v>55</v>
      </c>
      <c r="I39" s="5">
        <v>0</v>
      </c>
      <c r="J39" s="8">
        <v>1</v>
      </c>
      <c r="K39" s="5">
        <v>0</v>
      </c>
      <c r="L39" s="8">
        <f>SUM(Table31411[[#This Row],[Column9]:[Column12]])</f>
        <v>1</v>
      </c>
      <c r="M39" s="7">
        <f>SUM(Table31411[[#This Row],[Column13]]+Table31411[[#This Row],[Column7]])</f>
        <v>6</v>
      </c>
    </row>
    <row r="40" spans="2:13" x14ac:dyDescent="0.3">
      <c r="B40" s="4" t="s">
        <v>56</v>
      </c>
      <c r="C40" s="5">
        <v>4</v>
      </c>
      <c r="D40" s="8">
        <v>2</v>
      </c>
      <c r="E40" s="5">
        <v>0</v>
      </c>
      <c r="F40" s="5">
        <v>1</v>
      </c>
      <c r="G40" s="8">
        <f>SUM(Table31411[[#This Row],[Column2]:[Column6]])</f>
        <v>7</v>
      </c>
      <c r="H40" s="6" t="s">
        <v>56</v>
      </c>
      <c r="I40" s="5">
        <v>1</v>
      </c>
      <c r="J40" s="8">
        <v>1</v>
      </c>
      <c r="K40" s="5">
        <v>0</v>
      </c>
      <c r="L40" s="8">
        <f>SUM(Table31411[[#This Row],[Column9]:[Column12]])</f>
        <v>2</v>
      </c>
      <c r="M40" s="7">
        <f>SUM(Table31411[[#This Row],[Column13]]+Table31411[[#This Row],[Column7]])</f>
        <v>9</v>
      </c>
    </row>
    <row r="41" spans="2:13" x14ac:dyDescent="0.3">
      <c r="B41" s="4" t="s">
        <v>57</v>
      </c>
      <c r="C41" s="5">
        <v>0</v>
      </c>
      <c r="D41" s="8">
        <v>0</v>
      </c>
      <c r="E41" s="5">
        <v>0</v>
      </c>
      <c r="F41" s="5">
        <v>0</v>
      </c>
      <c r="G41" s="8">
        <f>SUM(Table31411[[#This Row],[Column2]:[Column6]])</f>
        <v>0</v>
      </c>
      <c r="H41" s="6" t="s">
        <v>57</v>
      </c>
      <c r="I41" s="5">
        <v>0</v>
      </c>
      <c r="J41" s="8">
        <v>0</v>
      </c>
      <c r="K41" s="5">
        <v>0</v>
      </c>
      <c r="L41" s="8">
        <f>SUM(Table31411[[#This Row],[Column9]:[Column12]])</f>
        <v>0</v>
      </c>
      <c r="M41" s="7">
        <f>SUM(Table31411[[#This Row],[Column13]]+Table31411[[#This Row],[Column7]])</f>
        <v>0</v>
      </c>
    </row>
    <row r="42" spans="2:13" x14ac:dyDescent="0.3">
      <c r="B42" s="4" t="s">
        <v>58</v>
      </c>
      <c r="C42" s="5">
        <v>4</v>
      </c>
      <c r="D42" s="8">
        <v>2</v>
      </c>
      <c r="E42" s="5">
        <v>0</v>
      </c>
      <c r="F42" s="5">
        <v>0</v>
      </c>
      <c r="G42" s="8">
        <f>SUM(Table31411[[#This Row],[Column2]:[Column6]])</f>
        <v>6</v>
      </c>
      <c r="H42" s="6" t="s">
        <v>58</v>
      </c>
      <c r="I42" s="5">
        <v>1</v>
      </c>
      <c r="J42" s="8">
        <v>2</v>
      </c>
      <c r="K42" s="5">
        <v>0</v>
      </c>
      <c r="L42" s="8">
        <f>SUM(Table31411[[#This Row],[Column9]:[Column12]])</f>
        <v>3</v>
      </c>
      <c r="M42" s="7">
        <f>SUM(Table31411[[#This Row],[Column13]]+Table31411[[#This Row],[Column7]])</f>
        <v>9</v>
      </c>
    </row>
    <row r="43" spans="2:13" x14ac:dyDescent="0.3">
      <c r="B43" s="4" t="s">
        <v>59</v>
      </c>
      <c r="C43" s="5">
        <v>4</v>
      </c>
      <c r="D43" s="8">
        <v>1</v>
      </c>
      <c r="E43" s="5">
        <v>0</v>
      </c>
      <c r="F43" s="5">
        <v>0</v>
      </c>
      <c r="G43" s="8">
        <f>SUM(Table31411[[#This Row],[Column2]:[Column6]])</f>
        <v>5</v>
      </c>
      <c r="H43" s="6" t="s">
        <v>59</v>
      </c>
      <c r="I43" s="5">
        <v>1</v>
      </c>
      <c r="J43" s="8">
        <v>1</v>
      </c>
      <c r="K43" s="5">
        <v>0</v>
      </c>
      <c r="L43" s="8">
        <f>SUM(Table31411[[#This Row],[Column9]:[Column12]])</f>
        <v>2</v>
      </c>
      <c r="M43" s="7">
        <f>SUM(Table31411[[#This Row],[Column13]]+Table31411[[#This Row],[Column7]])</f>
        <v>7</v>
      </c>
    </row>
    <row r="44" spans="2:13" x14ac:dyDescent="0.3">
      <c r="B44" s="4" t="s">
        <v>60</v>
      </c>
      <c r="C44" s="5">
        <v>15</v>
      </c>
      <c r="D44" s="8">
        <v>3</v>
      </c>
      <c r="E44" s="5">
        <v>0</v>
      </c>
      <c r="F44" s="5">
        <v>3</v>
      </c>
      <c r="G44" s="8">
        <f>SUM(Table31411[[#This Row],[Column2]:[Column6]])</f>
        <v>21</v>
      </c>
      <c r="H44" s="6" t="s">
        <v>60</v>
      </c>
      <c r="I44" s="5">
        <v>3</v>
      </c>
      <c r="J44" s="8">
        <v>4</v>
      </c>
      <c r="K44" s="5">
        <v>0</v>
      </c>
      <c r="L44" s="8">
        <f>SUM(Table31411[[#This Row],[Column9]:[Column12]])</f>
        <v>7</v>
      </c>
      <c r="M44" s="7">
        <f>SUM(Table31411[[#This Row],[Column13]]+Table31411[[#This Row],[Column7]])</f>
        <v>28</v>
      </c>
    </row>
    <row r="45" spans="2:13" x14ac:dyDescent="0.3">
      <c r="B45" s="4" t="s">
        <v>61</v>
      </c>
      <c r="C45" s="5">
        <v>5</v>
      </c>
      <c r="D45" s="8">
        <v>0</v>
      </c>
      <c r="E45" s="5">
        <v>0</v>
      </c>
      <c r="F45" s="5">
        <v>1</v>
      </c>
      <c r="G45" s="8">
        <f>SUM(Table31411[[#This Row],[Column2]:[Column6]])</f>
        <v>6</v>
      </c>
      <c r="H45" s="6" t="s">
        <v>61</v>
      </c>
      <c r="I45" s="5">
        <v>4</v>
      </c>
      <c r="J45" s="8">
        <v>3</v>
      </c>
      <c r="K45" s="5">
        <v>0</v>
      </c>
      <c r="L45" s="8">
        <f>SUM(Table31411[[#This Row],[Column9]:[Column12]])</f>
        <v>7</v>
      </c>
      <c r="M45" s="7">
        <f>SUM(Table31411[[#This Row],[Column13]]+Table31411[[#This Row],[Column7]])</f>
        <v>13</v>
      </c>
    </row>
    <row r="46" spans="2:13" x14ac:dyDescent="0.3">
      <c r="B46" s="4" t="s">
        <v>62</v>
      </c>
      <c r="C46" s="5">
        <v>0</v>
      </c>
      <c r="D46" s="8">
        <v>0</v>
      </c>
      <c r="E46" s="5">
        <v>0</v>
      </c>
      <c r="F46" s="5">
        <v>0</v>
      </c>
      <c r="G46" s="8">
        <f>SUM(Table31411[[#This Row],[Column2]:[Column6]])</f>
        <v>0</v>
      </c>
      <c r="H46" s="6" t="s">
        <v>62</v>
      </c>
      <c r="I46" s="5">
        <v>0</v>
      </c>
      <c r="J46" s="8">
        <v>0</v>
      </c>
      <c r="K46" s="5">
        <v>0</v>
      </c>
      <c r="L46" s="8">
        <f>SUM(Table31411[[#This Row],[Column9]:[Column12]])</f>
        <v>0</v>
      </c>
      <c r="M46" s="7">
        <f>SUM(Table31411[[#This Row],[Column13]]+Table31411[[#This Row],[Column7]])</f>
        <v>0</v>
      </c>
    </row>
    <row r="47" spans="2:13" x14ac:dyDescent="0.3">
      <c r="B47" s="4" t="s">
        <v>63</v>
      </c>
      <c r="C47" s="5">
        <v>3</v>
      </c>
      <c r="D47" s="8">
        <v>1</v>
      </c>
      <c r="E47" s="5">
        <v>0</v>
      </c>
      <c r="F47" s="5">
        <v>0</v>
      </c>
      <c r="G47" s="8">
        <f>SUM(Table31411[[#This Row],[Column2]:[Column6]])</f>
        <v>4</v>
      </c>
      <c r="H47" s="6" t="s">
        <v>63</v>
      </c>
      <c r="I47" s="5">
        <v>12</v>
      </c>
      <c r="J47" s="8">
        <v>2</v>
      </c>
      <c r="K47" s="5">
        <v>0</v>
      </c>
      <c r="L47" s="8">
        <f>SUM(Table31411[[#This Row],[Column9]:[Column12]])</f>
        <v>14</v>
      </c>
      <c r="M47" s="7">
        <f>SUM(Table31411[[#This Row],[Column13]]+Table31411[[#This Row],[Column7]])</f>
        <v>18</v>
      </c>
    </row>
    <row r="48" spans="2:13" x14ac:dyDescent="0.3">
      <c r="B48" s="4" t="s">
        <v>64</v>
      </c>
      <c r="C48" s="5">
        <v>0</v>
      </c>
      <c r="D48" s="8">
        <v>0</v>
      </c>
      <c r="E48" s="5">
        <v>0</v>
      </c>
      <c r="F48" s="5">
        <v>0</v>
      </c>
      <c r="G48" s="8">
        <f>SUM(Table31411[[#This Row],[Column2]:[Column6]])</f>
        <v>0</v>
      </c>
      <c r="H48" s="6" t="s">
        <v>64</v>
      </c>
      <c r="I48" s="5">
        <v>0</v>
      </c>
      <c r="J48" s="8">
        <v>0</v>
      </c>
      <c r="K48" s="5">
        <v>0</v>
      </c>
      <c r="L48" s="8">
        <f>SUM(Table31411[[#This Row],[Column9]:[Column12]])</f>
        <v>0</v>
      </c>
      <c r="M48" s="7">
        <f>SUM(Table31411[[#This Row],[Column13]]+Table31411[[#This Row],[Column7]])</f>
        <v>0</v>
      </c>
    </row>
    <row r="49" spans="2:13" x14ac:dyDescent="0.3">
      <c r="B49" s="4" t="s">
        <v>65</v>
      </c>
      <c r="C49" s="5">
        <v>4</v>
      </c>
      <c r="D49" s="8">
        <v>0</v>
      </c>
      <c r="E49" s="5">
        <v>0</v>
      </c>
      <c r="F49" s="5">
        <v>2</v>
      </c>
      <c r="G49" s="8">
        <f>SUM(Table31411[[#This Row],[Column2]:[Column6]])</f>
        <v>6</v>
      </c>
      <c r="H49" s="6" t="s">
        <v>65</v>
      </c>
      <c r="I49" s="5">
        <v>1</v>
      </c>
      <c r="J49" s="8">
        <v>2</v>
      </c>
      <c r="K49" s="5">
        <v>0</v>
      </c>
      <c r="L49" s="8">
        <f>SUM(Table31411[[#This Row],[Column9]:[Column12]])</f>
        <v>3</v>
      </c>
      <c r="M49" s="7">
        <f>SUM(Table31411[[#This Row],[Column13]]+Table31411[[#This Row],[Column7]])</f>
        <v>9</v>
      </c>
    </row>
    <row r="50" spans="2:13" x14ac:dyDescent="0.3">
      <c r="B50" s="4" t="s">
        <v>66</v>
      </c>
      <c r="C50" s="5">
        <v>0</v>
      </c>
      <c r="D50" s="8">
        <v>0</v>
      </c>
      <c r="E50" s="5">
        <v>0</v>
      </c>
      <c r="F50" s="5">
        <v>1</v>
      </c>
      <c r="G50" s="8">
        <f>SUM(Table31411[[#This Row],[Column2]:[Column6]])</f>
        <v>1</v>
      </c>
      <c r="H50" s="6" t="s">
        <v>66</v>
      </c>
      <c r="I50" s="5">
        <v>0</v>
      </c>
      <c r="J50" s="8">
        <v>0</v>
      </c>
      <c r="K50" s="5">
        <v>0</v>
      </c>
      <c r="L50" s="8">
        <f>SUM(Table31411[[#This Row],[Column9]:[Column12]])</f>
        <v>0</v>
      </c>
      <c r="M50" s="7">
        <f>SUM(Table31411[[#This Row],[Column13]]+Table31411[[#This Row],[Column7]])</f>
        <v>1</v>
      </c>
    </row>
    <row r="51" spans="2:13" x14ac:dyDescent="0.3">
      <c r="B51" s="4" t="s">
        <v>67</v>
      </c>
      <c r="C51" s="5">
        <v>26</v>
      </c>
      <c r="D51" s="8">
        <v>5</v>
      </c>
      <c r="E51" s="5">
        <v>0</v>
      </c>
      <c r="F51" s="5">
        <v>1</v>
      </c>
      <c r="G51" s="8">
        <f>SUM(Table31411[[#This Row],[Column2]:[Column6]])</f>
        <v>32</v>
      </c>
      <c r="H51" s="6" t="s">
        <v>67</v>
      </c>
      <c r="I51" s="5">
        <v>22</v>
      </c>
      <c r="J51" s="8">
        <v>14</v>
      </c>
      <c r="K51" s="5">
        <v>0</v>
      </c>
      <c r="L51" s="8">
        <f>SUM(Table31411[[#This Row],[Column9]:[Column12]])</f>
        <v>36</v>
      </c>
      <c r="M51" s="7">
        <f>SUM(Table31411[[#This Row],[Column13]]+Table31411[[#This Row],[Column7]])</f>
        <v>68</v>
      </c>
    </row>
    <row r="52" spans="2:13" x14ac:dyDescent="0.3">
      <c r="B52" s="4" t="s">
        <v>68</v>
      </c>
      <c r="C52" s="5">
        <v>0</v>
      </c>
      <c r="D52" s="8">
        <v>0</v>
      </c>
      <c r="E52" s="5">
        <v>0</v>
      </c>
      <c r="F52" s="5">
        <v>0</v>
      </c>
      <c r="G52" s="8">
        <f>SUM(Table31411[[#This Row],[Column2]:[Column6]])</f>
        <v>0</v>
      </c>
      <c r="H52" s="6" t="s">
        <v>68</v>
      </c>
      <c r="I52" s="5">
        <v>0</v>
      </c>
      <c r="J52" s="8">
        <v>0</v>
      </c>
      <c r="K52" s="5">
        <v>0</v>
      </c>
      <c r="L52" s="8">
        <f>SUM(Table31411[[#This Row],[Column9]:[Column12]])</f>
        <v>0</v>
      </c>
      <c r="M52" s="7">
        <f>SUM(Table31411[[#This Row],[Column13]]+Table31411[[#This Row],[Column7]])</f>
        <v>0</v>
      </c>
    </row>
    <row r="53" spans="2:13" x14ac:dyDescent="0.3">
      <c r="B53" s="4" t="s">
        <v>69</v>
      </c>
      <c r="C53" s="5">
        <v>2</v>
      </c>
      <c r="D53" s="8">
        <v>0</v>
      </c>
      <c r="E53" s="5">
        <v>0</v>
      </c>
      <c r="F53" s="5">
        <v>1</v>
      </c>
      <c r="G53" s="8">
        <f>SUM(Table31411[[#This Row],[Column2]:[Column6]])</f>
        <v>3</v>
      </c>
      <c r="H53" s="6" t="s">
        <v>69</v>
      </c>
      <c r="I53" s="5">
        <v>0</v>
      </c>
      <c r="J53" s="8">
        <v>1</v>
      </c>
      <c r="K53" s="5">
        <v>0</v>
      </c>
      <c r="L53" s="8">
        <f>SUM(Table31411[[#This Row],[Column9]:[Column12]])</f>
        <v>1</v>
      </c>
      <c r="M53" s="7">
        <f>SUM(Table31411[[#This Row],[Column13]]+Table31411[[#This Row],[Column7]])</f>
        <v>4</v>
      </c>
    </row>
    <row r="54" spans="2:13" x14ac:dyDescent="0.3">
      <c r="B54" s="9" t="s">
        <v>70</v>
      </c>
      <c r="C54" s="10">
        <v>0</v>
      </c>
      <c r="D54" s="10">
        <v>0</v>
      </c>
      <c r="E54" s="10">
        <v>0</v>
      </c>
      <c r="F54">
        <v>0</v>
      </c>
      <c r="G54">
        <v>2</v>
      </c>
      <c r="H54" s="9" t="s">
        <v>70</v>
      </c>
      <c r="I54">
        <v>0</v>
      </c>
      <c r="J54">
        <v>0</v>
      </c>
      <c r="K54">
        <v>0</v>
      </c>
      <c r="L54">
        <v>0</v>
      </c>
      <c r="M54">
        <v>1</v>
      </c>
    </row>
    <row r="55" spans="2:13" x14ac:dyDescent="0.3">
      <c r="B55" s="11" t="s">
        <v>71</v>
      </c>
      <c r="C55" s="12">
        <v>3</v>
      </c>
      <c r="D55" s="13">
        <v>0</v>
      </c>
      <c r="E55" s="12">
        <v>0</v>
      </c>
      <c r="F55" s="12">
        <v>1</v>
      </c>
      <c r="G55" s="13">
        <f>SUM(Table31411[[#This Row],[Column2]:[Column6]])</f>
        <v>4</v>
      </c>
      <c r="H55" s="11" t="s">
        <v>71</v>
      </c>
      <c r="I55" s="12">
        <v>1</v>
      </c>
      <c r="J55" s="13">
        <v>0</v>
      </c>
      <c r="K55" s="12"/>
      <c r="L55" s="13">
        <f>SUM(Table31411[[#This Row],[Column9]:[Column12]])</f>
        <v>1</v>
      </c>
      <c r="M55" s="13">
        <f>SUM(Table31411[[#This Row],[Column13]]+Table31411[[#This Row],[Column7]])</f>
        <v>5</v>
      </c>
    </row>
    <row r="56" spans="2:13" x14ac:dyDescent="0.3">
      <c r="B56" s="4" t="s">
        <v>72</v>
      </c>
      <c r="C56" s="5">
        <v>12</v>
      </c>
      <c r="D56" s="8">
        <v>0</v>
      </c>
      <c r="E56" s="5">
        <v>0</v>
      </c>
      <c r="F56" s="5">
        <v>1</v>
      </c>
      <c r="G56" s="8">
        <f>SUM(Table31411[[#This Row],[Column2]:[Column6]])</f>
        <v>13</v>
      </c>
      <c r="H56" s="6" t="s">
        <v>72</v>
      </c>
      <c r="I56" s="5">
        <v>3</v>
      </c>
      <c r="J56" s="8">
        <v>5</v>
      </c>
      <c r="K56" s="5">
        <v>0</v>
      </c>
      <c r="L56" s="8">
        <f>SUM(Table31411[[#This Row],[Column9]:[Column12]])</f>
        <v>8</v>
      </c>
      <c r="M56" s="7">
        <f>SUM(Table31411[[#This Row],[Column13]]+Table31411[[#This Row],[Column7]])</f>
        <v>21</v>
      </c>
    </row>
    <row r="57" spans="2:13" x14ac:dyDescent="0.3">
      <c r="B57" s="4" t="s">
        <v>73</v>
      </c>
      <c r="C57" s="5">
        <v>6</v>
      </c>
      <c r="D57" s="8">
        <v>1</v>
      </c>
      <c r="E57" s="5">
        <v>0</v>
      </c>
      <c r="F57" s="5">
        <v>0</v>
      </c>
      <c r="G57" s="8">
        <f>SUM(Table31411[[#This Row],[Column2]:[Column6]])</f>
        <v>7</v>
      </c>
      <c r="H57" s="6" t="s">
        <v>73</v>
      </c>
      <c r="I57" s="5">
        <v>1</v>
      </c>
      <c r="J57" s="8">
        <v>0</v>
      </c>
      <c r="K57" s="5">
        <v>0</v>
      </c>
      <c r="L57" s="8">
        <f>SUM(Table31411[[#This Row],[Column9]:[Column12]])</f>
        <v>1</v>
      </c>
      <c r="M57" s="7">
        <f>SUM(Table31411[[#This Row],[Column13]]+Table31411[[#This Row],[Column7]])</f>
        <v>8</v>
      </c>
    </row>
    <row r="58" spans="2:13" x14ac:dyDescent="0.3">
      <c r="B58" s="4" t="s">
        <v>74</v>
      </c>
      <c r="C58" s="5">
        <v>7</v>
      </c>
      <c r="D58" s="8">
        <v>3</v>
      </c>
      <c r="E58" s="5">
        <v>0</v>
      </c>
      <c r="F58" s="5">
        <v>1</v>
      </c>
      <c r="G58" s="8">
        <f>SUM(Table31411[[#This Row],[Column2]:[Column6]])</f>
        <v>11</v>
      </c>
      <c r="H58" s="6" t="s">
        <v>74</v>
      </c>
      <c r="I58" s="5">
        <v>3</v>
      </c>
      <c r="J58" s="8">
        <v>6</v>
      </c>
      <c r="K58" s="5">
        <v>0</v>
      </c>
      <c r="L58" s="8">
        <f>SUM(Table31411[[#This Row],[Column9]:[Column12]])</f>
        <v>9</v>
      </c>
      <c r="M58" s="7">
        <f>SUM(Table31411[[#This Row],[Column13]]+Table31411[[#This Row],[Column7]])</f>
        <v>20</v>
      </c>
    </row>
    <row r="59" spans="2:13" x14ac:dyDescent="0.3">
      <c r="B59" s="4" t="s">
        <v>75</v>
      </c>
      <c r="C59" s="5">
        <v>7</v>
      </c>
      <c r="D59" s="8">
        <v>0</v>
      </c>
      <c r="E59" s="5">
        <v>0</v>
      </c>
      <c r="F59" s="5">
        <v>1</v>
      </c>
      <c r="G59" s="8">
        <f>SUM(Table31411[[#This Row],[Column2]:[Column6]])</f>
        <v>8</v>
      </c>
      <c r="H59" s="6" t="s">
        <v>75</v>
      </c>
      <c r="I59" s="5">
        <v>2</v>
      </c>
      <c r="J59" s="8">
        <v>2</v>
      </c>
      <c r="K59" s="5">
        <v>0</v>
      </c>
      <c r="L59" s="8">
        <f>SUM(Table31411[[#This Row],[Column9]:[Column12]])</f>
        <v>4</v>
      </c>
      <c r="M59" s="7">
        <f>SUM(Table31411[[#This Row],[Column13]]+Table31411[[#This Row],[Column7]])</f>
        <v>12</v>
      </c>
    </row>
    <row r="60" spans="2:13" x14ac:dyDescent="0.3">
      <c r="B60" s="4" t="s">
        <v>76</v>
      </c>
      <c r="C60" s="5">
        <v>6</v>
      </c>
      <c r="D60" s="8">
        <v>2</v>
      </c>
      <c r="E60" s="5">
        <v>0</v>
      </c>
      <c r="F60" s="5">
        <v>4</v>
      </c>
      <c r="G60" s="8">
        <f>SUM(Table31411[[#This Row],[Column2]:[Column6]])</f>
        <v>12</v>
      </c>
      <c r="H60" s="6" t="s">
        <v>76</v>
      </c>
      <c r="I60" s="5">
        <v>0</v>
      </c>
      <c r="J60" s="8">
        <v>1</v>
      </c>
      <c r="K60" s="5">
        <v>0</v>
      </c>
      <c r="L60" s="8">
        <f>SUM(Table31411[[#This Row],[Column9]:[Column12]])</f>
        <v>1</v>
      </c>
      <c r="M60" s="7">
        <f>SUM(Table31411[[#This Row],[Column13]]+Table31411[[#This Row],[Column7]])</f>
        <v>13</v>
      </c>
    </row>
    <row r="61" spans="2:13" x14ac:dyDescent="0.3">
      <c r="B61" s="14" t="s">
        <v>77</v>
      </c>
      <c r="C61" s="15">
        <f>SUM(Table31411[Column2])</f>
        <v>214</v>
      </c>
      <c r="D61" s="15">
        <v>37</v>
      </c>
      <c r="E61" s="15">
        <v>0</v>
      </c>
      <c r="F61" s="15">
        <f>SUM(Table31411[Column6])</f>
        <v>35</v>
      </c>
      <c r="G61" s="16">
        <f>SUM(Table31411[Column7])</f>
        <v>286</v>
      </c>
      <c r="H61" s="17" t="s">
        <v>78</v>
      </c>
      <c r="I61" s="15">
        <f>SUM(Table31411[Column9])</f>
        <v>89</v>
      </c>
      <c r="J61" s="15">
        <v>76</v>
      </c>
      <c r="K61" s="15">
        <f>SUBTOTAL(109,Table31411[Column12])</f>
        <v>1</v>
      </c>
      <c r="L61" s="15">
        <f>SUM(I61:K61)</f>
        <v>166</v>
      </c>
      <c r="M61" s="18">
        <f>SUM(L61,G61)</f>
        <v>452</v>
      </c>
    </row>
    <row r="63" spans="2:13" x14ac:dyDescent="0.3">
      <c r="B63" s="19" t="s">
        <v>79</v>
      </c>
      <c r="C63" s="10"/>
      <c r="D63" s="10"/>
      <c r="E63" s="10"/>
      <c r="F63" t="s">
        <v>80</v>
      </c>
    </row>
    <row r="64" spans="2:13" x14ac:dyDescent="0.3">
      <c r="B64" s="20" t="s">
        <v>81</v>
      </c>
      <c r="C64" s="10"/>
      <c r="D64" s="10"/>
      <c r="E64" s="10"/>
    </row>
    <row r="65" spans="1:18" x14ac:dyDescent="0.3">
      <c r="B65" s="21" t="s">
        <v>82</v>
      </c>
      <c r="C65" s="10"/>
      <c r="D65" s="10"/>
      <c r="E65" s="10"/>
    </row>
    <row r="66" spans="1:18" x14ac:dyDescent="0.3">
      <c r="B66" s="22" t="s">
        <v>83</v>
      </c>
      <c r="C66" s="22"/>
      <c r="D66" s="22"/>
      <c r="E66" s="22"/>
      <c r="F66" s="22"/>
    </row>
    <row r="67" spans="1:18" x14ac:dyDescent="0.3">
      <c r="A67" s="64" t="s">
        <v>84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</row>
    <row r="68" spans="1:18" x14ac:dyDescent="0.3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</row>
    <row r="69" spans="1:18" x14ac:dyDescent="0.3">
      <c r="A69" s="23"/>
      <c r="B69" s="34" t="s">
        <v>85</v>
      </c>
      <c r="C69" s="23"/>
      <c r="D69" s="23"/>
      <c r="E69" s="23"/>
      <c r="F69" s="23"/>
      <c r="G69" s="23"/>
      <c r="H69" s="23"/>
      <c r="I69" s="23"/>
      <c r="J69" s="23"/>
      <c r="K69" s="34" t="s">
        <v>86</v>
      </c>
      <c r="L69" s="23"/>
      <c r="M69" s="23"/>
      <c r="N69" s="23"/>
      <c r="O69" s="23"/>
      <c r="P69" s="23"/>
      <c r="Q69" s="23"/>
      <c r="R69" s="23"/>
    </row>
    <row r="70" spans="1:18" x14ac:dyDescent="0.3">
      <c r="A70" s="34" t="s">
        <v>4</v>
      </c>
      <c r="B70" s="34" t="s">
        <v>87</v>
      </c>
      <c r="C70" s="34" t="s">
        <v>88</v>
      </c>
      <c r="D70" s="34"/>
      <c r="E70" s="34"/>
      <c r="F70" s="34" t="s">
        <v>7</v>
      </c>
      <c r="G70" s="34" t="s">
        <v>8</v>
      </c>
      <c r="H70" s="34" t="s">
        <v>89</v>
      </c>
      <c r="I70" s="34" t="s">
        <v>90</v>
      </c>
      <c r="J70" s="34" t="s">
        <v>9</v>
      </c>
      <c r="K70" s="34" t="s">
        <v>4</v>
      </c>
      <c r="L70" s="34" t="s">
        <v>5</v>
      </c>
      <c r="M70" s="34" t="s">
        <v>6</v>
      </c>
      <c r="N70" s="34"/>
      <c r="O70" s="34"/>
      <c r="P70" s="34" t="s">
        <v>7</v>
      </c>
      <c r="Q70" s="34" t="s">
        <v>91</v>
      </c>
      <c r="R70" s="34" t="s">
        <v>92</v>
      </c>
    </row>
    <row r="71" spans="1:18" x14ac:dyDescent="0.3">
      <c r="A71" s="23"/>
      <c r="B71" s="23"/>
      <c r="C71" s="23"/>
      <c r="D71" s="23" t="s">
        <v>93</v>
      </c>
      <c r="E71" s="23" t="s">
        <v>94</v>
      </c>
      <c r="F71" s="23"/>
      <c r="G71" s="23"/>
      <c r="H71" s="23"/>
      <c r="I71" s="23"/>
      <c r="J71" s="23"/>
      <c r="K71" s="23"/>
      <c r="L71" s="23"/>
      <c r="M71" s="23"/>
      <c r="N71" s="23" t="s">
        <v>93</v>
      </c>
      <c r="O71" s="23" t="s">
        <v>95</v>
      </c>
      <c r="P71" s="23"/>
      <c r="Q71" s="23"/>
      <c r="R71" s="23"/>
    </row>
    <row r="72" spans="1:18" x14ac:dyDescent="0.3">
      <c r="A72" s="23"/>
      <c r="B72" s="23"/>
      <c r="C72" s="23"/>
      <c r="D72" s="23" t="s">
        <v>96</v>
      </c>
      <c r="E72" s="23" t="s">
        <v>96</v>
      </c>
      <c r="F72" s="23"/>
      <c r="G72" s="23"/>
      <c r="H72" s="23"/>
      <c r="I72" s="23"/>
      <c r="J72" s="23"/>
      <c r="K72" s="23"/>
      <c r="L72" s="23"/>
      <c r="M72" s="23"/>
      <c r="N72" s="23" t="s">
        <v>96</v>
      </c>
      <c r="O72" s="23" t="s">
        <v>96</v>
      </c>
      <c r="P72" s="23"/>
      <c r="Q72" s="23"/>
      <c r="R72" s="23"/>
    </row>
    <row r="73" spans="1:18" x14ac:dyDescent="0.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1:18" x14ac:dyDescent="0.3">
      <c r="A74" s="23" t="s">
        <v>13</v>
      </c>
      <c r="B74" s="23" t="s">
        <v>14</v>
      </c>
      <c r="C74" s="23" t="s">
        <v>97</v>
      </c>
      <c r="D74" s="23" t="s">
        <v>98</v>
      </c>
      <c r="E74" s="23" t="s">
        <v>16</v>
      </c>
      <c r="F74" s="23" t="s">
        <v>17</v>
      </c>
      <c r="G74" s="23" t="s">
        <v>18</v>
      </c>
      <c r="H74" s="23" t="s">
        <v>19</v>
      </c>
      <c r="I74" s="23" t="s">
        <v>20</v>
      </c>
      <c r="J74" s="23" t="s">
        <v>99</v>
      </c>
      <c r="K74" s="23" t="s">
        <v>100</v>
      </c>
      <c r="L74" s="23" t="s">
        <v>22</v>
      </c>
      <c r="M74" s="23" t="s">
        <v>23</v>
      </c>
      <c r="N74" s="23" t="s">
        <v>24</v>
      </c>
      <c r="O74" s="23" t="s">
        <v>101</v>
      </c>
      <c r="P74" s="23" t="s">
        <v>102</v>
      </c>
      <c r="Q74" s="23" t="s">
        <v>103</v>
      </c>
      <c r="R74" s="23" t="s">
        <v>104</v>
      </c>
    </row>
    <row r="75" spans="1:18" x14ac:dyDescent="0.3">
      <c r="A75" s="25" t="s">
        <v>13</v>
      </c>
      <c r="B75" s="26" t="s">
        <v>14</v>
      </c>
      <c r="C75" s="26" t="s">
        <v>97</v>
      </c>
      <c r="D75" s="26" t="s">
        <v>98</v>
      </c>
      <c r="E75" s="26" t="s">
        <v>16</v>
      </c>
      <c r="F75" s="26" t="s">
        <v>17</v>
      </c>
      <c r="G75" s="26" t="s">
        <v>18</v>
      </c>
      <c r="H75" s="26" t="s">
        <v>19</v>
      </c>
      <c r="I75" s="26" t="s">
        <v>20</v>
      </c>
      <c r="J75" s="26" t="s">
        <v>99</v>
      </c>
      <c r="K75" s="26" t="s">
        <v>100</v>
      </c>
      <c r="L75" s="26" t="s">
        <v>22</v>
      </c>
      <c r="M75" s="26" t="s">
        <v>23</v>
      </c>
      <c r="N75" s="26" t="s">
        <v>24</v>
      </c>
      <c r="O75" s="26" t="s">
        <v>101</v>
      </c>
      <c r="P75" s="26" t="s">
        <v>102</v>
      </c>
      <c r="Q75" s="26" t="s">
        <v>103</v>
      </c>
      <c r="R75" s="27" t="s">
        <v>104</v>
      </c>
    </row>
    <row r="76" spans="1:18" x14ac:dyDescent="0.3">
      <c r="A76" s="35" t="s">
        <v>25</v>
      </c>
      <c r="B76" s="23">
        <v>92</v>
      </c>
      <c r="C76" s="23">
        <v>4</v>
      </c>
      <c r="D76" s="23"/>
      <c r="E76" s="23"/>
      <c r="F76" s="23">
        <v>17</v>
      </c>
      <c r="G76" s="23">
        <v>9</v>
      </c>
      <c r="H76" s="23">
        <v>2</v>
      </c>
      <c r="I76" s="23">
        <v>4</v>
      </c>
      <c r="J76" s="23">
        <v>122</v>
      </c>
      <c r="K76" s="34" t="s">
        <v>25</v>
      </c>
      <c r="L76" s="23">
        <v>3</v>
      </c>
      <c r="M76" s="23">
        <v>4</v>
      </c>
      <c r="N76" s="23"/>
      <c r="O76" s="23"/>
      <c r="P76" s="23">
        <v>0</v>
      </c>
      <c r="Q76" s="23">
        <v>7</v>
      </c>
      <c r="R76" s="24">
        <v>129</v>
      </c>
    </row>
    <row r="77" spans="1:18" x14ac:dyDescent="0.3">
      <c r="A77" s="35" t="s">
        <v>26</v>
      </c>
      <c r="B77" s="23">
        <v>116</v>
      </c>
      <c r="C77" s="23">
        <v>12</v>
      </c>
      <c r="D77" s="23"/>
      <c r="E77" s="23"/>
      <c r="F77" s="23">
        <v>23</v>
      </c>
      <c r="G77" s="23">
        <v>31</v>
      </c>
      <c r="H77" s="23">
        <v>0</v>
      </c>
      <c r="I77" s="23">
        <v>1</v>
      </c>
      <c r="J77" s="23">
        <v>177</v>
      </c>
      <c r="K77" s="34" t="s">
        <v>26</v>
      </c>
      <c r="L77" s="23">
        <v>36</v>
      </c>
      <c r="M77" s="23">
        <v>38</v>
      </c>
      <c r="N77" s="23"/>
      <c r="O77" s="23"/>
      <c r="P77" s="23">
        <v>18</v>
      </c>
      <c r="Q77" s="23">
        <v>90</v>
      </c>
      <c r="R77" s="24">
        <v>267</v>
      </c>
    </row>
    <row r="78" spans="1:18" x14ac:dyDescent="0.3">
      <c r="A78" s="35" t="s">
        <v>27</v>
      </c>
      <c r="B78" s="23">
        <v>127</v>
      </c>
      <c r="C78" s="23">
        <v>20</v>
      </c>
      <c r="D78" s="23"/>
      <c r="E78" s="23"/>
      <c r="F78" s="23">
        <v>4</v>
      </c>
      <c r="G78" s="23">
        <v>27</v>
      </c>
      <c r="H78" s="23">
        <v>0</v>
      </c>
      <c r="I78" s="23">
        <v>0</v>
      </c>
      <c r="J78" s="23">
        <v>171</v>
      </c>
      <c r="K78" s="34" t="s">
        <v>27</v>
      </c>
      <c r="L78" s="23">
        <v>68</v>
      </c>
      <c r="M78" s="23">
        <v>131</v>
      </c>
      <c r="N78" s="23"/>
      <c r="O78" s="23"/>
      <c r="P78" s="23">
        <v>5</v>
      </c>
      <c r="Q78" s="23">
        <v>199</v>
      </c>
      <c r="R78" s="24">
        <v>370</v>
      </c>
    </row>
    <row r="79" spans="1:18" x14ac:dyDescent="0.3">
      <c r="A79" s="35" t="s">
        <v>28</v>
      </c>
      <c r="B79" s="23">
        <v>144</v>
      </c>
      <c r="C79" s="23">
        <v>33</v>
      </c>
      <c r="D79" s="23"/>
      <c r="E79" s="23"/>
      <c r="F79" s="23">
        <v>20</v>
      </c>
      <c r="G79" s="23">
        <v>41</v>
      </c>
      <c r="H79" s="23">
        <v>1</v>
      </c>
      <c r="I79" s="23">
        <v>2</v>
      </c>
      <c r="J79" s="23">
        <v>232</v>
      </c>
      <c r="K79" s="34" t="s">
        <v>28</v>
      </c>
      <c r="L79" s="23">
        <v>26</v>
      </c>
      <c r="M79" s="23">
        <v>50</v>
      </c>
      <c r="N79" s="23"/>
      <c r="O79" s="23"/>
      <c r="P79" s="23">
        <v>0</v>
      </c>
      <c r="Q79" s="23">
        <v>74</v>
      </c>
      <c r="R79" s="24">
        <v>306</v>
      </c>
    </row>
    <row r="80" spans="1:18" x14ac:dyDescent="0.3">
      <c r="A80" s="35" t="s">
        <v>29</v>
      </c>
      <c r="B80" s="23">
        <v>61</v>
      </c>
      <c r="C80" s="23">
        <v>10</v>
      </c>
      <c r="D80" s="23"/>
      <c r="E80" s="23"/>
      <c r="F80" s="23">
        <v>5</v>
      </c>
      <c r="G80" s="23">
        <v>28</v>
      </c>
      <c r="H80" s="23">
        <v>0</v>
      </c>
      <c r="I80" s="23">
        <v>0</v>
      </c>
      <c r="J80" s="23">
        <v>103</v>
      </c>
      <c r="K80" s="34" t="s">
        <v>29</v>
      </c>
      <c r="L80" s="23">
        <v>8</v>
      </c>
      <c r="M80" s="23">
        <v>31</v>
      </c>
      <c r="N80" s="23"/>
      <c r="O80" s="23"/>
      <c r="P80" s="23">
        <v>2</v>
      </c>
      <c r="Q80" s="23">
        <v>41</v>
      </c>
      <c r="R80" s="24">
        <v>144</v>
      </c>
    </row>
    <row r="81" spans="1:18" x14ac:dyDescent="0.3">
      <c r="A81" s="35" t="s">
        <v>30</v>
      </c>
      <c r="B81" s="23">
        <v>187</v>
      </c>
      <c r="C81" s="23">
        <v>98</v>
      </c>
      <c r="D81" s="23"/>
      <c r="E81" s="23"/>
      <c r="F81" s="23">
        <v>13</v>
      </c>
      <c r="G81" s="23">
        <v>61</v>
      </c>
      <c r="H81" s="23">
        <v>1</v>
      </c>
      <c r="I81" s="23">
        <v>9</v>
      </c>
      <c r="J81" s="23">
        <v>359</v>
      </c>
      <c r="K81" s="34" t="s">
        <v>30</v>
      </c>
      <c r="L81" s="23">
        <v>61</v>
      </c>
      <c r="M81" s="23">
        <v>84</v>
      </c>
      <c r="N81" s="23"/>
      <c r="O81" s="23"/>
      <c r="P81" s="23">
        <v>1</v>
      </c>
      <c r="Q81" s="23">
        <v>143</v>
      </c>
      <c r="R81" s="24">
        <v>502</v>
      </c>
    </row>
    <row r="82" spans="1:18" x14ac:dyDescent="0.3">
      <c r="A82" s="35" t="s">
        <v>31</v>
      </c>
      <c r="B82" s="23">
        <v>2</v>
      </c>
      <c r="C82" s="23">
        <v>3</v>
      </c>
      <c r="D82" s="23">
        <v>3</v>
      </c>
      <c r="E82" s="23">
        <v>0</v>
      </c>
      <c r="F82" s="23">
        <v>9</v>
      </c>
      <c r="G82" s="23">
        <v>5</v>
      </c>
      <c r="H82" s="23">
        <v>0</v>
      </c>
      <c r="I82" s="23">
        <v>0</v>
      </c>
      <c r="J82" s="23">
        <v>18</v>
      </c>
      <c r="K82" s="34" t="s">
        <v>31</v>
      </c>
      <c r="L82" s="23">
        <v>4</v>
      </c>
      <c r="M82" s="23">
        <v>1</v>
      </c>
      <c r="N82" s="23">
        <v>0</v>
      </c>
      <c r="O82" s="23">
        <v>1</v>
      </c>
      <c r="P82" s="23">
        <v>0</v>
      </c>
      <c r="Q82" s="23">
        <v>5</v>
      </c>
      <c r="R82" s="24">
        <v>23</v>
      </c>
    </row>
    <row r="83" spans="1:18" x14ac:dyDescent="0.3">
      <c r="A83" s="35" t="s">
        <v>32</v>
      </c>
      <c r="B83" s="23">
        <v>14</v>
      </c>
      <c r="C83" s="23">
        <v>3</v>
      </c>
      <c r="D83" s="23">
        <v>3</v>
      </c>
      <c r="E83" s="23">
        <v>0</v>
      </c>
      <c r="F83" s="23">
        <v>17</v>
      </c>
      <c r="G83" s="23">
        <v>8</v>
      </c>
      <c r="H83" s="23">
        <v>0</v>
      </c>
      <c r="I83" s="23">
        <v>0</v>
      </c>
      <c r="J83" s="23">
        <v>42</v>
      </c>
      <c r="K83" s="34" t="s">
        <v>32</v>
      </c>
      <c r="L83" s="23">
        <v>8</v>
      </c>
      <c r="M83" s="23">
        <v>3</v>
      </c>
      <c r="N83" s="23">
        <v>0</v>
      </c>
      <c r="O83" s="23">
        <v>3</v>
      </c>
      <c r="P83" s="23">
        <v>0</v>
      </c>
      <c r="Q83" s="23">
        <v>11</v>
      </c>
      <c r="R83" s="24">
        <v>53</v>
      </c>
    </row>
    <row r="84" spans="1:18" x14ac:dyDescent="0.3">
      <c r="A84" s="35" t="s">
        <v>33</v>
      </c>
      <c r="B84" s="23">
        <v>74</v>
      </c>
      <c r="C84" s="23">
        <v>3</v>
      </c>
      <c r="D84" s="23"/>
      <c r="E84" s="23"/>
      <c r="F84" s="23">
        <v>8</v>
      </c>
      <c r="G84" s="23">
        <v>12</v>
      </c>
      <c r="H84" s="23">
        <v>0</v>
      </c>
      <c r="I84" s="23">
        <v>1</v>
      </c>
      <c r="J84" s="23">
        <v>95</v>
      </c>
      <c r="K84" s="34" t="s">
        <v>33</v>
      </c>
      <c r="L84" s="23">
        <v>2</v>
      </c>
      <c r="M84" s="23">
        <v>11</v>
      </c>
      <c r="N84" s="23"/>
      <c r="O84" s="23"/>
      <c r="P84" s="23">
        <v>1</v>
      </c>
      <c r="Q84" s="23">
        <v>14</v>
      </c>
      <c r="R84" s="24">
        <v>109</v>
      </c>
    </row>
    <row r="85" spans="1:18" x14ac:dyDescent="0.3">
      <c r="A85" s="35" t="s">
        <v>34</v>
      </c>
      <c r="B85" s="23">
        <v>8</v>
      </c>
      <c r="C85" s="23">
        <v>0</v>
      </c>
      <c r="D85" s="23"/>
      <c r="E85" s="23"/>
      <c r="F85" s="23">
        <v>0</v>
      </c>
      <c r="G85" s="23">
        <v>1</v>
      </c>
      <c r="H85" s="23">
        <v>0</v>
      </c>
      <c r="I85" s="23">
        <v>0</v>
      </c>
      <c r="J85" s="23">
        <v>8</v>
      </c>
      <c r="K85" s="34" t="s">
        <v>34</v>
      </c>
      <c r="L85" s="23">
        <v>0</v>
      </c>
      <c r="M85" s="23">
        <v>0</v>
      </c>
      <c r="N85" s="23"/>
      <c r="O85" s="23"/>
      <c r="P85" s="23">
        <v>0</v>
      </c>
      <c r="Q85" s="23">
        <v>0</v>
      </c>
      <c r="R85" s="24">
        <v>8</v>
      </c>
    </row>
    <row r="86" spans="1:18" x14ac:dyDescent="0.3">
      <c r="A86" s="35" t="s">
        <v>35</v>
      </c>
      <c r="B86" s="23">
        <v>80</v>
      </c>
      <c r="C86" s="23">
        <v>15</v>
      </c>
      <c r="D86" s="23"/>
      <c r="E86" s="23"/>
      <c r="F86" s="23">
        <v>10</v>
      </c>
      <c r="G86" s="23">
        <v>13</v>
      </c>
      <c r="H86" s="23">
        <v>0</v>
      </c>
      <c r="I86" s="23">
        <v>0</v>
      </c>
      <c r="J86" s="23">
        <v>113</v>
      </c>
      <c r="K86" s="34" t="s">
        <v>35</v>
      </c>
      <c r="L86" s="23">
        <v>8</v>
      </c>
      <c r="M86" s="23">
        <v>18</v>
      </c>
      <c r="N86" s="23"/>
      <c r="O86" s="23"/>
      <c r="P86" s="23">
        <v>0</v>
      </c>
      <c r="Q86" s="23">
        <v>26</v>
      </c>
      <c r="R86" s="24">
        <v>139</v>
      </c>
    </row>
    <row r="87" spans="1:18" x14ac:dyDescent="0.3">
      <c r="A87" s="35" t="s">
        <v>36</v>
      </c>
      <c r="B87" s="23">
        <v>134</v>
      </c>
      <c r="C87" s="23">
        <v>53</v>
      </c>
      <c r="D87" s="23"/>
      <c r="E87" s="23"/>
      <c r="F87" s="23">
        <v>37</v>
      </c>
      <c r="G87" s="23">
        <v>36</v>
      </c>
      <c r="H87" s="23">
        <v>0</v>
      </c>
      <c r="I87" s="23">
        <v>7</v>
      </c>
      <c r="J87" s="23">
        <v>261</v>
      </c>
      <c r="K87" s="34" t="s">
        <v>36</v>
      </c>
      <c r="L87" s="23">
        <v>26</v>
      </c>
      <c r="M87" s="23">
        <v>65</v>
      </c>
      <c r="N87" s="23"/>
      <c r="O87" s="23"/>
      <c r="P87" s="23">
        <v>0</v>
      </c>
      <c r="Q87" s="23">
        <v>91</v>
      </c>
      <c r="R87" s="24">
        <v>352</v>
      </c>
    </row>
    <row r="88" spans="1:18" x14ac:dyDescent="0.3">
      <c r="A88" s="35" t="s">
        <v>37</v>
      </c>
      <c r="B88" s="23">
        <v>181</v>
      </c>
      <c r="C88" s="23">
        <v>93</v>
      </c>
      <c r="D88" s="23"/>
      <c r="E88" s="23"/>
      <c r="F88" s="23">
        <v>16</v>
      </c>
      <c r="G88" s="23">
        <v>48</v>
      </c>
      <c r="H88" s="23">
        <v>0</v>
      </c>
      <c r="I88" s="23">
        <v>2</v>
      </c>
      <c r="J88" s="23">
        <v>331</v>
      </c>
      <c r="K88" s="34" t="s">
        <v>37</v>
      </c>
      <c r="L88" s="23">
        <v>62</v>
      </c>
      <c r="M88" s="23">
        <v>82</v>
      </c>
      <c r="N88" s="23"/>
      <c r="O88" s="23"/>
      <c r="P88" s="23">
        <v>0</v>
      </c>
      <c r="Q88" s="23">
        <v>138</v>
      </c>
      <c r="R88" s="24">
        <v>469</v>
      </c>
    </row>
    <row r="89" spans="1:18" x14ac:dyDescent="0.3">
      <c r="A89" s="35" t="s">
        <v>38</v>
      </c>
      <c r="B89" s="23">
        <v>5</v>
      </c>
      <c r="C89" s="23">
        <v>0</v>
      </c>
      <c r="D89" s="23">
        <v>0</v>
      </c>
      <c r="E89" s="23">
        <v>0</v>
      </c>
      <c r="F89" s="23">
        <v>1</v>
      </c>
      <c r="G89" s="23">
        <v>13</v>
      </c>
      <c r="H89" s="23">
        <v>0</v>
      </c>
      <c r="I89" s="23">
        <v>0</v>
      </c>
      <c r="J89" s="23">
        <v>19</v>
      </c>
      <c r="K89" s="34" t="s">
        <v>38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4">
        <v>19</v>
      </c>
    </row>
    <row r="90" spans="1:18" x14ac:dyDescent="0.3">
      <c r="A90" s="35" t="s">
        <v>39</v>
      </c>
      <c r="B90" s="23">
        <v>1</v>
      </c>
      <c r="C90" s="23">
        <v>0</v>
      </c>
      <c r="D90" s="23">
        <v>0</v>
      </c>
      <c r="E90" s="23">
        <v>0</v>
      </c>
      <c r="F90" s="23">
        <v>0</v>
      </c>
      <c r="G90" s="23">
        <v>1</v>
      </c>
      <c r="H90" s="23">
        <v>0</v>
      </c>
      <c r="I90" s="23">
        <v>0</v>
      </c>
      <c r="J90" s="23">
        <v>2</v>
      </c>
      <c r="K90" s="34" t="s">
        <v>39</v>
      </c>
      <c r="L90" s="23">
        <v>0</v>
      </c>
      <c r="M90" s="23">
        <v>1</v>
      </c>
      <c r="N90" s="23">
        <v>0</v>
      </c>
      <c r="O90" s="23">
        <v>1</v>
      </c>
      <c r="P90" s="23">
        <v>0</v>
      </c>
      <c r="Q90" s="23">
        <v>1</v>
      </c>
      <c r="R90" s="24">
        <v>3</v>
      </c>
    </row>
    <row r="91" spans="1:18" x14ac:dyDescent="0.3">
      <c r="A91" s="35" t="s">
        <v>40</v>
      </c>
      <c r="B91" s="23">
        <v>26</v>
      </c>
      <c r="C91" s="23">
        <v>2</v>
      </c>
      <c r="D91" s="23">
        <v>2</v>
      </c>
      <c r="E91" s="23">
        <v>0</v>
      </c>
      <c r="F91" s="23">
        <v>0</v>
      </c>
      <c r="G91" s="23">
        <v>5</v>
      </c>
      <c r="H91" s="23">
        <v>1</v>
      </c>
      <c r="I91" s="23">
        <v>0</v>
      </c>
      <c r="J91" s="23">
        <v>34</v>
      </c>
      <c r="K91" s="34" t="s">
        <v>40</v>
      </c>
      <c r="L91" s="23">
        <v>10</v>
      </c>
      <c r="M91" s="23">
        <v>14</v>
      </c>
      <c r="N91" s="23">
        <v>0</v>
      </c>
      <c r="O91" s="23">
        <v>14</v>
      </c>
      <c r="P91" s="23">
        <v>0</v>
      </c>
      <c r="Q91" s="23">
        <v>24</v>
      </c>
      <c r="R91" s="24">
        <v>58</v>
      </c>
    </row>
    <row r="92" spans="1:18" x14ac:dyDescent="0.3">
      <c r="A92" s="35" t="s">
        <v>41</v>
      </c>
      <c r="B92" s="23">
        <v>184</v>
      </c>
      <c r="C92" s="23">
        <v>93</v>
      </c>
      <c r="D92" s="23"/>
      <c r="E92" s="23"/>
      <c r="F92" s="23">
        <v>4</v>
      </c>
      <c r="G92" s="23">
        <v>65</v>
      </c>
      <c r="H92" s="23">
        <v>2</v>
      </c>
      <c r="I92" s="23">
        <v>2</v>
      </c>
      <c r="J92" s="23">
        <v>347</v>
      </c>
      <c r="K92" s="34" t="s">
        <v>41</v>
      </c>
      <c r="L92" s="23">
        <v>66</v>
      </c>
      <c r="M92" s="23">
        <v>176</v>
      </c>
      <c r="N92" s="23"/>
      <c r="O92" s="23"/>
      <c r="P92" s="23">
        <v>0</v>
      </c>
      <c r="Q92" s="23">
        <v>234</v>
      </c>
      <c r="R92" s="24">
        <v>581</v>
      </c>
    </row>
    <row r="93" spans="1:18" x14ac:dyDescent="0.3">
      <c r="A93" s="35" t="s">
        <v>42</v>
      </c>
      <c r="B93" s="23">
        <v>16</v>
      </c>
      <c r="C93" s="23">
        <v>4</v>
      </c>
      <c r="D93" s="23">
        <v>3</v>
      </c>
      <c r="E93" s="23">
        <v>1</v>
      </c>
      <c r="F93" s="23">
        <v>9</v>
      </c>
      <c r="G93" s="23">
        <v>10</v>
      </c>
      <c r="H93" s="23">
        <v>1</v>
      </c>
      <c r="I93" s="23">
        <v>1</v>
      </c>
      <c r="J93" s="23">
        <v>41</v>
      </c>
      <c r="K93" s="34" t="s">
        <v>42</v>
      </c>
      <c r="L93" s="23">
        <v>9</v>
      </c>
      <c r="M93" s="23">
        <v>19</v>
      </c>
      <c r="N93" s="23">
        <v>1</v>
      </c>
      <c r="O93" s="23">
        <v>18</v>
      </c>
      <c r="P93" s="23">
        <v>0</v>
      </c>
      <c r="Q93" s="23">
        <v>28</v>
      </c>
      <c r="R93" s="24">
        <v>69</v>
      </c>
    </row>
    <row r="94" spans="1:18" x14ac:dyDescent="0.3">
      <c r="A94" s="35" t="s">
        <v>43</v>
      </c>
      <c r="B94" s="23">
        <v>12</v>
      </c>
      <c r="C94" s="23">
        <v>0</v>
      </c>
      <c r="D94" s="23">
        <v>0</v>
      </c>
      <c r="E94" s="23">
        <v>0</v>
      </c>
      <c r="F94" s="23">
        <v>2</v>
      </c>
      <c r="G94" s="23">
        <v>8</v>
      </c>
      <c r="H94" s="23">
        <v>0</v>
      </c>
      <c r="I94" s="23">
        <v>0</v>
      </c>
      <c r="J94" s="23">
        <v>22</v>
      </c>
      <c r="K94" s="34" t="s">
        <v>43</v>
      </c>
      <c r="L94" s="23">
        <v>7</v>
      </c>
      <c r="M94" s="23">
        <v>6</v>
      </c>
      <c r="N94" s="23">
        <v>3</v>
      </c>
      <c r="O94" s="23">
        <v>0</v>
      </c>
      <c r="P94" s="23">
        <v>1</v>
      </c>
      <c r="Q94" s="23">
        <v>14</v>
      </c>
      <c r="R94" s="24">
        <v>36</v>
      </c>
    </row>
    <row r="95" spans="1:18" x14ac:dyDescent="0.3">
      <c r="A95" s="35" t="s">
        <v>44</v>
      </c>
      <c r="B95" s="23">
        <v>343</v>
      </c>
      <c r="C95" s="23">
        <v>165</v>
      </c>
      <c r="D95" s="23"/>
      <c r="E95" s="23"/>
      <c r="F95" s="23">
        <v>34</v>
      </c>
      <c r="G95" s="23">
        <v>108</v>
      </c>
      <c r="H95" s="23">
        <v>0</v>
      </c>
      <c r="I95" s="23">
        <v>11</v>
      </c>
      <c r="J95" s="23">
        <v>651</v>
      </c>
      <c r="K95" s="34" t="s">
        <v>44</v>
      </c>
      <c r="L95" s="23">
        <v>149</v>
      </c>
      <c r="M95" s="23">
        <v>269</v>
      </c>
      <c r="N95" s="23"/>
      <c r="O95" s="23"/>
      <c r="P95" s="23">
        <v>16</v>
      </c>
      <c r="Q95" s="23">
        <v>422</v>
      </c>
      <c r="R95" s="24">
        <v>1073</v>
      </c>
    </row>
    <row r="96" spans="1:18" x14ac:dyDescent="0.3">
      <c r="A96" s="35" t="s">
        <v>45</v>
      </c>
      <c r="B96" s="23">
        <v>79</v>
      </c>
      <c r="C96" s="23">
        <v>7</v>
      </c>
      <c r="D96" s="23"/>
      <c r="E96" s="23"/>
      <c r="F96" s="23">
        <v>10</v>
      </c>
      <c r="G96" s="23">
        <v>28</v>
      </c>
      <c r="H96" s="23">
        <v>0</v>
      </c>
      <c r="I96" s="23">
        <v>1</v>
      </c>
      <c r="J96" s="23">
        <v>119</v>
      </c>
      <c r="K96" s="34" t="s">
        <v>45</v>
      </c>
      <c r="L96" s="23">
        <v>20</v>
      </c>
      <c r="M96" s="23">
        <v>27</v>
      </c>
      <c r="N96" s="23"/>
      <c r="O96" s="23"/>
      <c r="P96" s="23">
        <v>2</v>
      </c>
      <c r="Q96" s="23">
        <v>48</v>
      </c>
      <c r="R96" s="24">
        <v>167</v>
      </c>
    </row>
    <row r="97" spans="1:18" x14ac:dyDescent="0.3">
      <c r="A97" s="35" t="s">
        <v>105</v>
      </c>
      <c r="B97" s="23">
        <v>1</v>
      </c>
      <c r="C97" s="23">
        <v>3</v>
      </c>
      <c r="D97" s="23">
        <v>2</v>
      </c>
      <c r="E97" s="23">
        <v>0</v>
      </c>
      <c r="F97" s="23">
        <v>2</v>
      </c>
      <c r="G97" s="23">
        <v>3</v>
      </c>
      <c r="H97" s="23">
        <v>0</v>
      </c>
      <c r="I97" s="23">
        <v>0</v>
      </c>
      <c r="J97" s="23">
        <v>9</v>
      </c>
      <c r="K97" s="34" t="s">
        <v>105</v>
      </c>
      <c r="L97" s="23">
        <v>4</v>
      </c>
      <c r="M97" s="23">
        <v>1</v>
      </c>
      <c r="N97" s="23">
        <v>1</v>
      </c>
      <c r="O97" s="23">
        <v>0</v>
      </c>
      <c r="P97" s="23">
        <v>0</v>
      </c>
      <c r="Q97" s="23">
        <v>5</v>
      </c>
      <c r="R97" s="24">
        <v>14</v>
      </c>
    </row>
    <row r="98" spans="1:18" x14ac:dyDescent="0.3">
      <c r="A98" s="35" t="s">
        <v>48</v>
      </c>
      <c r="B98" s="23">
        <v>568</v>
      </c>
      <c r="C98" s="23">
        <v>124</v>
      </c>
      <c r="D98" s="23"/>
      <c r="E98" s="23"/>
      <c r="F98" s="23">
        <v>21</v>
      </c>
      <c r="G98" s="23">
        <v>78</v>
      </c>
      <c r="H98" s="23">
        <v>2</v>
      </c>
      <c r="I98" s="23">
        <v>2</v>
      </c>
      <c r="J98" s="23">
        <v>779</v>
      </c>
      <c r="K98" s="34" t="s">
        <v>48</v>
      </c>
      <c r="L98" s="23">
        <v>146</v>
      </c>
      <c r="M98" s="23">
        <v>217</v>
      </c>
      <c r="N98" s="23"/>
      <c r="O98" s="23"/>
      <c r="P98" s="23">
        <v>3</v>
      </c>
      <c r="Q98" s="23">
        <v>355</v>
      </c>
      <c r="R98" s="24">
        <v>1134</v>
      </c>
    </row>
    <row r="99" spans="1:18" x14ac:dyDescent="0.3">
      <c r="A99" s="35" t="s">
        <v>49</v>
      </c>
      <c r="B99" s="23">
        <v>63</v>
      </c>
      <c r="C99" s="23">
        <v>14</v>
      </c>
      <c r="D99" s="23"/>
      <c r="E99" s="23"/>
      <c r="F99" s="23">
        <v>3</v>
      </c>
      <c r="G99" s="23">
        <v>19</v>
      </c>
      <c r="H99" s="23">
        <v>0</v>
      </c>
      <c r="I99" s="23">
        <v>0</v>
      </c>
      <c r="J99" s="23">
        <v>96</v>
      </c>
      <c r="K99" s="34" t="s">
        <v>49</v>
      </c>
      <c r="L99" s="23">
        <v>26</v>
      </c>
      <c r="M99" s="23">
        <v>58</v>
      </c>
      <c r="N99" s="23"/>
      <c r="O99" s="23"/>
      <c r="P99" s="23">
        <v>0</v>
      </c>
      <c r="Q99" s="23">
        <v>83</v>
      </c>
      <c r="R99" s="24">
        <v>179</v>
      </c>
    </row>
    <row r="100" spans="1:18" x14ac:dyDescent="0.3">
      <c r="A100" s="35" t="s">
        <v>50</v>
      </c>
      <c r="B100" s="23">
        <v>182</v>
      </c>
      <c r="C100" s="23">
        <v>7</v>
      </c>
      <c r="D100" s="23"/>
      <c r="E100" s="23"/>
      <c r="F100" s="23">
        <v>41</v>
      </c>
      <c r="G100" s="23">
        <v>51</v>
      </c>
      <c r="H100" s="23">
        <v>3</v>
      </c>
      <c r="I100" s="23">
        <v>34</v>
      </c>
      <c r="J100" s="23">
        <v>316</v>
      </c>
      <c r="K100" s="34" t="s">
        <v>50</v>
      </c>
      <c r="L100" s="23">
        <v>9</v>
      </c>
      <c r="M100" s="23">
        <v>110</v>
      </c>
      <c r="N100" s="23"/>
      <c r="O100" s="23"/>
      <c r="P100" s="23">
        <v>8</v>
      </c>
      <c r="Q100" s="23">
        <v>127</v>
      </c>
      <c r="R100" s="24">
        <v>443</v>
      </c>
    </row>
    <row r="101" spans="1:18" x14ac:dyDescent="0.3">
      <c r="A101" s="35" t="s">
        <v>51</v>
      </c>
      <c r="B101" s="23">
        <v>127</v>
      </c>
      <c r="C101" s="23">
        <v>23</v>
      </c>
      <c r="D101" s="23"/>
      <c r="E101" s="23"/>
      <c r="F101" s="23">
        <v>21</v>
      </c>
      <c r="G101" s="23">
        <v>41</v>
      </c>
      <c r="H101" s="23">
        <v>2</v>
      </c>
      <c r="I101" s="23">
        <v>5</v>
      </c>
      <c r="J101" s="23">
        <v>214</v>
      </c>
      <c r="K101" s="34" t="s">
        <v>51</v>
      </c>
      <c r="L101" s="23">
        <v>43</v>
      </c>
      <c r="M101" s="23">
        <v>36</v>
      </c>
      <c r="N101" s="23"/>
      <c r="O101" s="23"/>
      <c r="P101" s="23">
        <v>1</v>
      </c>
      <c r="Q101" s="23">
        <v>76</v>
      </c>
      <c r="R101" s="24">
        <v>290</v>
      </c>
    </row>
    <row r="102" spans="1:18" x14ac:dyDescent="0.3">
      <c r="A102" s="35" t="s">
        <v>52</v>
      </c>
      <c r="B102" s="23">
        <v>132</v>
      </c>
      <c r="C102" s="23">
        <v>17</v>
      </c>
      <c r="D102" s="23"/>
      <c r="E102" s="23"/>
      <c r="F102" s="23">
        <v>14</v>
      </c>
      <c r="G102" s="23">
        <v>56</v>
      </c>
      <c r="H102" s="23">
        <v>0</v>
      </c>
      <c r="I102" s="23">
        <v>0</v>
      </c>
      <c r="J102" s="23">
        <v>212</v>
      </c>
      <c r="K102" s="34" t="s">
        <v>52</v>
      </c>
      <c r="L102" s="23">
        <v>73</v>
      </c>
      <c r="M102" s="23">
        <v>114</v>
      </c>
      <c r="N102" s="23"/>
      <c r="O102" s="23"/>
      <c r="P102" s="23">
        <v>2</v>
      </c>
      <c r="Q102" s="23">
        <v>180</v>
      </c>
      <c r="R102" s="24">
        <v>392</v>
      </c>
    </row>
    <row r="103" spans="1:18" x14ac:dyDescent="0.3">
      <c r="A103" s="35" t="s">
        <v>53</v>
      </c>
      <c r="B103" s="23">
        <v>132</v>
      </c>
      <c r="C103" s="23">
        <v>15</v>
      </c>
      <c r="D103" s="23"/>
      <c r="E103" s="23"/>
      <c r="F103" s="23">
        <v>42</v>
      </c>
      <c r="G103" s="23">
        <v>37</v>
      </c>
      <c r="H103" s="23">
        <v>0</v>
      </c>
      <c r="I103" s="23">
        <v>0</v>
      </c>
      <c r="J103" s="23">
        <v>218</v>
      </c>
      <c r="K103" s="34" t="s">
        <v>53</v>
      </c>
      <c r="L103" s="23">
        <v>50</v>
      </c>
      <c r="M103" s="23">
        <v>30</v>
      </c>
      <c r="N103" s="23"/>
      <c r="O103" s="23"/>
      <c r="P103" s="23">
        <v>2</v>
      </c>
      <c r="Q103" s="23">
        <v>82</v>
      </c>
      <c r="R103" s="24">
        <v>300</v>
      </c>
    </row>
    <row r="104" spans="1:18" x14ac:dyDescent="0.3">
      <c r="A104" s="35" t="s">
        <v>54</v>
      </c>
      <c r="B104" s="23">
        <v>92</v>
      </c>
      <c r="C104" s="23">
        <v>6</v>
      </c>
      <c r="D104" s="23"/>
      <c r="E104" s="23"/>
      <c r="F104" s="23">
        <v>7</v>
      </c>
      <c r="G104" s="23">
        <v>12</v>
      </c>
      <c r="H104" s="23">
        <v>1</v>
      </c>
      <c r="I104" s="23">
        <v>0</v>
      </c>
      <c r="J104" s="23">
        <v>110</v>
      </c>
      <c r="K104" s="34" t="s">
        <v>54</v>
      </c>
      <c r="L104" s="23">
        <v>4</v>
      </c>
      <c r="M104" s="23">
        <v>5</v>
      </c>
      <c r="N104" s="23"/>
      <c r="O104" s="23"/>
      <c r="P104" s="23">
        <v>0</v>
      </c>
      <c r="Q104" s="23">
        <v>9</v>
      </c>
      <c r="R104" s="24">
        <v>119</v>
      </c>
    </row>
    <row r="105" spans="1:18" x14ac:dyDescent="0.3">
      <c r="A105" s="35" t="s">
        <v>55</v>
      </c>
      <c r="B105" s="23">
        <v>104</v>
      </c>
      <c r="C105" s="23">
        <v>27</v>
      </c>
      <c r="D105" s="23"/>
      <c r="E105" s="23"/>
      <c r="F105" s="23">
        <v>4</v>
      </c>
      <c r="G105" s="23">
        <v>32</v>
      </c>
      <c r="H105" s="23">
        <v>0</v>
      </c>
      <c r="I105" s="23">
        <v>1</v>
      </c>
      <c r="J105" s="23">
        <v>163</v>
      </c>
      <c r="K105" s="34" t="s">
        <v>55</v>
      </c>
      <c r="L105" s="23">
        <v>36</v>
      </c>
      <c r="M105" s="23">
        <v>56</v>
      </c>
      <c r="N105" s="23"/>
      <c r="O105" s="23"/>
      <c r="P105" s="23">
        <v>0</v>
      </c>
      <c r="Q105" s="23">
        <v>91</v>
      </c>
      <c r="R105" s="24">
        <v>254</v>
      </c>
    </row>
    <row r="106" spans="1:18" x14ac:dyDescent="0.3">
      <c r="A106" s="35" t="s">
        <v>56</v>
      </c>
      <c r="B106" s="23">
        <v>121</v>
      </c>
      <c r="C106" s="23">
        <v>9</v>
      </c>
      <c r="D106" s="23"/>
      <c r="E106" s="23"/>
      <c r="F106" s="23">
        <v>11</v>
      </c>
      <c r="G106" s="23">
        <v>17</v>
      </c>
      <c r="H106" s="23">
        <v>0</v>
      </c>
      <c r="I106" s="23">
        <v>1</v>
      </c>
      <c r="J106" s="23">
        <v>155</v>
      </c>
      <c r="K106" s="34" t="s">
        <v>56</v>
      </c>
      <c r="L106" s="23">
        <v>43</v>
      </c>
      <c r="M106" s="23">
        <v>45</v>
      </c>
      <c r="N106" s="23"/>
      <c r="O106" s="23"/>
      <c r="P106" s="23">
        <v>0</v>
      </c>
      <c r="Q106" s="23">
        <v>86</v>
      </c>
      <c r="R106" s="24">
        <v>241</v>
      </c>
    </row>
    <row r="107" spans="1:18" x14ac:dyDescent="0.3">
      <c r="A107" s="35" t="s">
        <v>57</v>
      </c>
      <c r="B107" s="23">
        <v>0</v>
      </c>
      <c r="C107" s="23">
        <v>1</v>
      </c>
      <c r="D107" s="23">
        <v>1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1</v>
      </c>
      <c r="K107" s="34" t="s">
        <v>57</v>
      </c>
      <c r="L107" s="23">
        <v>11</v>
      </c>
      <c r="M107" s="23">
        <v>51</v>
      </c>
      <c r="N107" s="23">
        <v>29</v>
      </c>
      <c r="O107" s="23">
        <v>22</v>
      </c>
      <c r="P107" s="23">
        <v>0</v>
      </c>
      <c r="Q107" s="23">
        <v>62</v>
      </c>
      <c r="R107" s="24">
        <v>63</v>
      </c>
    </row>
    <row r="108" spans="1:18" x14ac:dyDescent="0.3">
      <c r="A108" s="35" t="s">
        <v>58</v>
      </c>
      <c r="B108" s="23">
        <v>133</v>
      </c>
      <c r="C108" s="23">
        <v>10</v>
      </c>
      <c r="D108" s="23"/>
      <c r="E108" s="23"/>
      <c r="F108" s="23">
        <v>4</v>
      </c>
      <c r="G108" s="23">
        <v>24</v>
      </c>
      <c r="H108" s="23">
        <v>0</v>
      </c>
      <c r="I108" s="23">
        <v>0</v>
      </c>
      <c r="J108" s="23">
        <v>165</v>
      </c>
      <c r="K108" s="34" t="s">
        <v>58</v>
      </c>
      <c r="L108" s="23">
        <v>48</v>
      </c>
      <c r="M108" s="23">
        <v>77</v>
      </c>
      <c r="N108" s="23"/>
      <c r="O108" s="23"/>
      <c r="P108" s="23">
        <v>4</v>
      </c>
      <c r="Q108" s="23">
        <v>126</v>
      </c>
      <c r="R108" s="24">
        <v>291</v>
      </c>
    </row>
    <row r="109" spans="1:18" x14ac:dyDescent="0.3">
      <c r="A109" s="35" t="s">
        <v>59</v>
      </c>
      <c r="B109" s="23">
        <v>112</v>
      </c>
      <c r="C109" s="23">
        <v>21</v>
      </c>
      <c r="D109" s="23"/>
      <c r="E109" s="23"/>
      <c r="F109" s="23">
        <v>22</v>
      </c>
      <c r="G109" s="23">
        <v>19</v>
      </c>
      <c r="H109" s="23">
        <v>1</v>
      </c>
      <c r="I109" s="23">
        <v>1</v>
      </c>
      <c r="J109" s="23">
        <v>171</v>
      </c>
      <c r="K109" s="34" t="s">
        <v>59</v>
      </c>
      <c r="L109" s="23">
        <v>22</v>
      </c>
      <c r="M109" s="23">
        <v>32</v>
      </c>
      <c r="N109" s="23"/>
      <c r="O109" s="23"/>
      <c r="P109" s="23">
        <v>0</v>
      </c>
      <c r="Q109" s="23">
        <v>53</v>
      </c>
      <c r="R109" s="24">
        <v>224</v>
      </c>
    </row>
    <row r="110" spans="1:18" x14ac:dyDescent="0.3">
      <c r="A110" s="35" t="s">
        <v>60</v>
      </c>
      <c r="B110" s="23">
        <v>539</v>
      </c>
      <c r="C110" s="23">
        <v>362</v>
      </c>
      <c r="D110" s="23"/>
      <c r="E110" s="23"/>
      <c r="F110" s="23">
        <v>47</v>
      </c>
      <c r="G110" s="23">
        <v>128</v>
      </c>
      <c r="H110" s="23">
        <v>5</v>
      </c>
      <c r="I110" s="23">
        <v>23</v>
      </c>
      <c r="J110" s="23">
        <v>1085</v>
      </c>
      <c r="K110" s="34" t="s">
        <v>60</v>
      </c>
      <c r="L110" s="23">
        <v>182</v>
      </c>
      <c r="M110" s="23">
        <v>295</v>
      </c>
      <c r="N110" s="23"/>
      <c r="O110" s="23"/>
      <c r="P110" s="23">
        <v>10</v>
      </c>
      <c r="Q110" s="23">
        <v>480</v>
      </c>
      <c r="R110" s="24">
        <v>1565</v>
      </c>
    </row>
    <row r="111" spans="1:18" x14ac:dyDescent="0.3">
      <c r="A111" s="35" t="s">
        <v>61</v>
      </c>
      <c r="B111" s="23">
        <v>136</v>
      </c>
      <c r="C111" s="23">
        <v>17</v>
      </c>
      <c r="D111" s="23"/>
      <c r="E111" s="23"/>
      <c r="F111" s="23">
        <v>25</v>
      </c>
      <c r="G111" s="23">
        <v>35</v>
      </c>
      <c r="H111" s="23">
        <v>1</v>
      </c>
      <c r="I111" s="23">
        <v>2</v>
      </c>
      <c r="J111" s="23">
        <v>210</v>
      </c>
      <c r="K111" s="34" t="s">
        <v>61</v>
      </c>
      <c r="L111" s="23">
        <v>51</v>
      </c>
      <c r="M111" s="23">
        <v>72</v>
      </c>
      <c r="N111" s="23"/>
      <c r="O111" s="23"/>
      <c r="P111" s="23">
        <v>1</v>
      </c>
      <c r="Q111" s="23">
        <v>117</v>
      </c>
      <c r="R111" s="24">
        <v>327</v>
      </c>
    </row>
    <row r="112" spans="1:18" x14ac:dyDescent="0.3">
      <c r="A112" s="35" t="s">
        <v>62</v>
      </c>
      <c r="B112" s="23">
        <v>1</v>
      </c>
      <c r="C112" s="23">
        <v>0</v>
      </c>
      <c r="D112" s="23">
        <v>0</v>
      </c>
      <c r="E112" s="23">
        <v>0</v>
      </c>
      <c r="F112" s="23">
        <v>0</v>
      </c>
      <c r="G112" s="23">
        <v>1</v>
      </c>
      <c r="H112" s="23">
        <v>0</v>
      </c>
      <c r="I112" s="23">
        <v>0</v>
      </c>
      <c r="J112" s="23">
        <v>2</v>
      </c>
      <c r="K112" s="34" t="s">
        <v>62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4">
        <v>2</v>
      </c>
    </row>
    <row r="113" spans="1:18" x14ac:dyDescent="0.3">
      <c r="A113" s="35" t="s">
        <v>63</v>
      </c>
      <c r="B113" s="23">
        <v>171</v>
      </c>
      <c r="C113" s="23">
        <v>93</v>
      </c>
      <c r="D113" s="23"/>
      <c r="E113" s="23"/>
      <c r="F113" s="23">
        <v>94</v>
      </c>
      <c r="G113" s="23">
        <v>57</v>
      </c>
      <c r="H113" s="23">
        <v>1</v>
      </c>
      <c r="I113" s="23">
        <v>4</v>
      </c>
      <c r="J113" s="23">
        <v>416</v>
      </c>
      <c r="K113" s="34" t="s">
        <v>63</v>
      </c>
      <c r="L113" s="23">
        <v>162</v>
      </c>
      <c r="M113" s="23">
        <v>112</v>
      </c>
      <c r="N113" s="23"/>
      <c r="O113" s="23"/>
      <c r="P113" s="23">
        <v>44</v>
      </c>
      <c r="Q113" s="23">
        <v>304</v>
      </c>
      <c r="R113" s="24">
        <v>720</v>
      </c>
    </row>
    <row r="114" spans="1:18" x14ac:dyDescent="0.3">
      <c r="A114" s="35" t="s">
        <v>64</v>
      </c>
      <c r="B114" s="23">
        <v>0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34" t="s">
        <v>64</v>
      </c>
      <c r="L114" s="23">
        <v>1</v>
      </c>
      <c r="M114" s="23">
        <v>1</v>
      </c>
      <c r="N114" s="23">
        <v>1</v>
      </c>
      <c r="O114" s="23">
        <v>0</v>
      </c>
      <c r="P114" s="23">
        <v>2</v>
      </c>
      <c r="Q114" s="23">
        <v>4</v>
      </c>
      <c r="R114" s="24">
        <v>4</v>
      </c>
    </row>
    <row r="115" spans="1:18" x14ac:dyDescent="0.3">
      <c r="A115" s="35" t="s">
        <v>65</v>
      </c>
      <c r="B115" s="23">
        <v>114</v>
      </c>
      <c r="C115" s="23">
        <v>17</v>
      </c>
      <c r="D115" s="23"/>
      <c r="E115" s="23"/>
      <c r="F115" s="23">
        <v>8</v>
      </c>
      <c r="G115" s="23">
        <v>46</v>
      </c>
      <c r="H115" s="23">
        <v>0</v>
      </c>
      <c r="I115" s="23">
        <v>0</v>
      </c>
      <c r="J115" s="23">
        <v>179</v>
      </c>
      <c r="K115" s="34" t="s">
        <v>65</v>
      </c>
      <c r="L115" s="23">
        <v>27</v>
      </c>
      <c r="M115" s="23">
        <v>55</v>
      </c>
      <c r="N115" s="23"/>
      <c r="O115" s="23"/>
      <c r="P115" s="23">
        <v>7</v>
      </c>
      <c r="Q115" s="23">
        <v>86</v>
      </c>
      <c r="R115" s="24">
        <v>265</v>
      </c>
    </row>
    <row r="116" spans="1:18" x14ac:dyDescent="0.3">
      <c r="A116" s="35" t="s">
        <v>66</v>
      </c>
      <c r="B116" s="23">
        <v>122</v>
      </c>
      <c r="C116" s="23">
        <v>4</v>
      </c>
      <c r="D116" s="23">
        <v>4</v>
      </c>
      <c r="E116" s="23">
        <v>0</v>
      </c>
      <c r="F116" s="23">
        <v>0</v>
      </c>
      <c r="G116" s="23">
        <v>13</v>
      </c>
      <c r="H116" s="23">
        <v>0</v>
      </c>
      <c r="I116" s="23">
        <v>0</v>
      </c>
      <c r="J116" s="23">
        <v>139</v>
      </c>
      <c r="K116" s="34" t="s">
        <v>66</v>
      </c>
      <c r="L116" s="23">
        <v>1</v>
      </c>
      <c r="M116" s="23">
        <v>13</v>
      </c>
      <c r="N116" s="23">
        <v>5</v>
      </c>
      <c r="O116" s="23">
        <v>8</v>
      </c>
      <c r="P116" s="23">
        <v>3</v>
      </c>
      <c r="Q116" s="23">
        <v>17</v>
      </c>
      <c r="R116" s="24">
        <v>156</v>
      </c>
    </row>
    <row r="117" spans="1:18" x14ac:dyDescent="0.3">
      <c r="A117" s="35" t="s">
        <v>67</v>
      </c>
      <c r="B117" s="23">
        <v>1398</v>
      </c>
      <c r="C117" s="23">
        <v>219</v>
      </c>
      <c r="D117" s="23"/>
      <c r="E117" s="23"/>
      <c r="F117" s="23">
        <v>550</v>
      </c>
      <c r="G117" s="23">
        <v>87</v>
      </c>
      <c r="H117" s="23">
        <v>3</v>
      </c>
      <c r="I117" s="23">
        <v>12</v>
      </c>
      <c r="J117" s="23">
        <v>2237</v>
      </c>
      <c r="K117" s="34" t="s">
        <v>67</v>
      </c>
      <c r="L117" s="23">
        <v>345</v>
      </c>
      <c r="M117" s="23">
        <v>455</v>
      </c>
      <c r="N117" s="23"/>
      <c r="O117" s="23"/>
      <c r="P117" s="23">
        <v>69</v>
      </c>
      <c r="Q117" s="23">
        <v>833</v>
      </c>
      <c r="R117" s="24">
        <v>3070</v>
      </c>
    </row>
    <row r="118" spans="1:18" x14ac:dyDescent="0.3">
      <c r="A118" s="35" t="s">
        <v>68</v>
      </c>
      <c r="B118" s="23">
        <v>0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34" t="s">
        <v>68</v>
      </c>
      <c r="L118" s="23">
        <v>0</v>
      </c>
      <c r="M118" s="23">
        <v>0</v>
      </c>
      <c r="N118" s="23">
        <v>0</v>
      </c>
      <c r="O118" s="23">
        <v>0</v>
      </c>
      <c r="P118" s="23">
        <v>1</v>
      </c>
      <c r="Q118" s="23">
        <v>1</v>
      </c>
      <c r="R118" s="24">
        <v>1</v>
      </c>
    </row>
    <row r="119" spans="1:18" x14ac:dyDescent="0.3">
      <c r="A119" s="35" t="s">
        <v>69</v>
      </c>
      <c r="B119" s="23">
        <v>132</v>
      </c>
      <c r="C119" s="23">
        <v>86</v>
      </c>
      <c r="D119" s="23">
        <v>83</v>
      </c>
      <c r="E119" s="23">
        <v>3</v>
      </c>
      <c r="F119" s="23">
        <v>2</v>
      </c>
      <c r="G119" s="23">
        <v>35</v>
      </c>
      <c r="H119" s="23">
        <v>0</v>
      </c>
      <c r="I119" s="23">
        <v>0</v>
      </c>
      <c r="J119" s="23">
        <v>252</v>
      </c>
      <c r="K119" s="34" t="s">
        <v>69</v>
      </c>
      <c r="L119" s="23">
        <v>0</v>
      </c>
      <c r="M119" s="23">
        <v>3</v>
      </c>
      <c r="N119" s="23">
        <v>0</v>
      </c>
      <c r="O119" s="23">
        <v>0</v>
      </c>
      <c r="P119" s="23">
        <v>0</v>
      </c>
      <c r="Q119" s="23">
        <v>2</v>
      </c>
      <c r="R119" s="24">
        <v>254</v>
      </c>
    </row>
    <row r="120" spans="1:18" x14ac:dyDescent="0.3">
      <c r="A120" s="35" t="s">
        <v>70</v>
      </c>
      <c r="B120" s="23">
        <v>0</v>
      </c>
      <c r="C120" s="23">
        <v>0</v>
      </c>
      <c r="D120" s="23"/>
      <c r="E120" s="23"/>
      <c r="F120" s="23">
        <v>0</v>
      </c>
      <c r="G120" s="23">
        <v>3</v>
      </c>
      <c r="H120" s="23">
        <v>0</v>
      </c>
      <c r="I120" s="23">
        <v>0</v>
      </c>
      <c r="J120" s="23">
        <v>3</v>
      </c>
      <c r="K120" s="34" t="s">
        <v>70</v>
      </c>
      <c r="L120" s="23">
        <v>0</v>
      </c>
      <c r="M120" s="23">
        <v>0</v>
      </c>
      <c r="N120" s="23"/>
      <c r="O120" s="23"/>
      <c r="P120" s="23">
        <v>0</v>
      </c>
      <c r="Q120" s="23">
        <v>0</v>
      </c>
      <c r="R120" s="24">
        <v>3</v>
      </c>
    </row>
    <row r="121" spans="1:18" x14ac:dyDescent="0.3">
      <c r="A121" s="35" t="s">
        <v>106</v>
      </c>
      <c r="B121" s="23">
        <v>7</v>
      </c>
      <c r="C121" s="23">
        <v>0</v>
      </c>
      <c r="D121" s="23"/>
      <c r="E121" s="23"/>
      <c r="F121" s="23">
        <v>0</v>
      </c>
      <c r="G121" s="23">
        <v>2</v>
      </c>
      <c r="H121" s="23"/>
      <c r="I121" s="23"/>
      <c r="J121" s="23">
        <v>5</v>
      </c>
      <c r="K121" s="34" t="s">
        <v>106</v>
      </c>
      <c r="L121" s="23">
        <v>2</v>
      </c>
      <c r="M121" s="23">
        <v>4</v>
      </c>
      <c r="N121" s="23"/>
      <c r="O121" s="23"/>
      <c r="P121" s="23">
        <v>0</v>
      </c>
      <c r="Q121" s="23">
        <v>5</v>
      </c>
      <c r="R121" s="24">
        <v>10</v>
      </c>
    </row>
    <row r="122" spans="1:18" x14ac:dyDescent="0.3">
      <c r="A122" s="35" t="s">
        <v>72</v>
      </c>
      <c r="B122" s="23">
        <v>433</v>
      </c>
      <c r="C122" s="23">
        <v>63</v>
      </c>
      <c r="D122" s="23"/>
      <c r="E122" s="23"/>
      <c r="F122" s="23">
        <v>26</v>
      </c>
      <c r="G122" s="23">
        <v>90</v>
      </c>
      <c r="H122" s="23">
        <v>1</v>
      </c>
      <c r="I122" s="23">
        <v>5</v>
      </c>
      <c r="J122" s="23">
        <v>605</v>
      </c>
      <c r="K122" s="34" t="s">
        <v>72</v>
      </c>
      <c r="L122" s="23">
        <v>128</v>
      </c>
      <c r="M122" s="23">
        <v>190</v>
      </c>
      <c r="N122" s="23"/>
      <c r="O122" s="23"/>
      <c r="P122" s="23">
        <v>7</v>
      </c>
      <c r="Q122" s="23">
        <v>317</v>
      </c>
      <c r="R122" s="24">
        <v>922</v>
      </c>
    </row>
    <row r="123" spans="1:18" x14ac:dyDescent="0.3">
      <c r="A123" s="35" t="s">
        <v>73</v>
      </c>
      <c r="B123" s="23">
        <v>136</v>
      </c>
      <c r="C123" s="23">
        <v>43</v>
      </c>
      <c r="D123" s="23"/>
      <c r="E123" s="23"/>
      <c r="F123" s="23">
        <v>25</v>
      </c>
      <c r="G123" s="23">
        <v>41</v>
      </c>
      <c r="H123" s="23">
        <v>0</v>
      </c>
      <c r="I123" s="23">
        <v>1</v>
      </c>
      <c r="J123" s="23">
        <v>239</v>
      </c>
      <c r="K123" s="34" t="s">
        <v>73</v>
      </c>
      <c r="L123" s="23">
        <v>25</v>
      </c>
      <c r="M123" s="23">
        <v>29</v>
      </c>
      <c r="N123" s="23"/>
      <c r="O123" s="23"/>
      <c r="P123" s="23">
        <v>0</v>
      </c>
      <c r="Q123" s="23">
        <v>53</v>
      </c>
      <c r="R123" s="24">
        <v>292</v>
      </c>
    </row>
    <row r="124" spans="1:18" x14ac:dyDescent="0.3">
      <c r="A124" s="35" t="s">
        <v>74</v>
      </c>
      <c r="B124" s="23">
        <v>366</v>
      </c>
      <c r="C124" s="23">
        <v>97</v>
      </c>
      <c r="D124" s="23"/>
      <c r="E124" s="23"/>
      <c r="F124" s="23">
        <v>12</v>
      </c>
      <c r="G124" s="23">
        <v>65</v>
      </c>
      <c r="H124" s="23">
        <v>1</v>
      </c>
      <c r="I124" s="23">
        <v>6</v>
      </c>
      <c r="J124" s="23">
        <v>536</v>
      </c>
      <c r="K124" s="34" t="s">
        <v>74</v>
      </c>
      <c r="L124" s="23">
        <v>89</v>
      </c>
      <c r="M124" s="23">
        <v>218</v>
      </c>
      <c r="N124" s="23"/>
      <c r="O124" s="23"/>
      <c r="P124" s="23">
        <v>5</v>
      </c>
      <c r="Q124" s="23">
        <v>303</v>
      </c>
      <c r="R124" s="24">
        <v>839</v>
      </c>
    </row>
    <row r="125" spans="1:18" x14ac:dyDescent="0.3">
      <c r="A125" s="35" t="s">
        <v>75</v>
      </c>
      <c r="B125" s="23">
        <v>251</v>
      </c>
      <c r="C125" s="23">
        <v>36</v>
      </c>
      <c r="D125" s="23"/>
      <c r="E125" s="23"/>
      <c r="F125" s="23">
        <v>16</v>
      </c>
      <c r="G125" s="23">
        <v>49</v>
      </c>
      <c r="H125" s="23">
        <v>0</v>
      </c>
      <c r="I125" s="23">
        <v>8</v>
      </c>
      <c r="J125" s="23">
        <v>352</v>
      </c>
      <c r="K125" s="34" t="s">
        <v>75</v>
      </c>
      <c r="L125" s="23">
        <v>56</v>
      </c>
      <c r="M125" s="23">
        <v>121</v>
      </c>
      <c r="N125" s="23"/>
      <c r="O125" s="23"/>
      <c r="P125" s="23">
        <v>13</v>
      </c>
      <c r="Q125" s="23">
        <v>186</v>
      </c>
      <c r="R125" s="24">
        <v>538</v>
      </c>
    </row>
    <row r="126" spans="1:18" x14ac:dyDescent="0.3">
      <c r="A126" s="35" t="s">
        <v>76</v>
      </c>
      <c r="B126" s="23">
        <v>248</v>
      </c>
      <c r="C126" s="23">
        <v>79</v>
      </c>
      <c r="D126" s="23"/>
      <c r="E126" s="23"/>
      <c r="F126" s="23">
        <v>24</v>
      </c>
      <c r="G126" s="23">
        <v>66</v>
      </c>
      <c r="H126" s="23">
        <v>0</v>
      </c>
      <c r="I126" s="23">
        <v>0</v>
      </c>
      <c r="J126" s="23">
        <v>405</v>
      </c>
      <c r="K126" s="34" t="s">
        <v>76</v>
      </c>
      <c r="L126" s="23">
        <v>52</v>
      </c>
      <c r="M126" s="23">
        <v>174</v>
      </c>
      <c r="N126" s="23"/>
      <c r="O126" s="23"/>
      <c r="P126" s="23">
        <v>8</v>
      </c>
      <c r="Q126" s="23">
        <v>233</v>
      </c>
      <c r="R126" s="24">
        <v>638</v>
      </c>
    </row>
    <row r="127" spans="1:18" x14ac:dyDescent="0.3">
      <c r="A127" s="36" t="s">
        <v>107</v>
      </c>
      <c r="B127" s="28">
        <v>7494</v>
      </c>
      <c r="C127" s="28">
        <v>1980</v>
      </c>
      <c r="D127" s="28"/>
      <c r="E127" s="28"/>
      <c r="F127" s="28">
        <v>1259</v>
      </c>
      <c r="G127" s="28">
        <v>1633</v>
      </c>
      <c r="H127" s="28">
        <v>29</v>
      </c>
      <c r="I127" s="28">
        <v>146</v>
      </c>
      <c r="J127" s="28">
        <v>12541</v>
      </c>
      <c r="K127" s="38" t="s">
        <v>107</v>
      </c>
      <c r="L127" s="28">
        <v>2121</v>
      </c>
      <c r="M127" s="28">
        <v>3530</v>
      </c>
      <c r="N127" s="28"/>
      <c r="O127" s="28"/>
      <c r="P127" s="28">
        <v>235</v>
      </c>
      <c r="Q127" s="28">
        <v>5886</v>
      </c>
      <c r="R127" s="29">
        <v>18427</v>
      </c>
    </row>
  </sheetData>
  <mergeCells count="17">
    <mergeCell ref="A67:R68"/>
    <mergeCell ref="H5:H8"/>
    <mergeCell ref="I5:I8"/>
    <mergeCell ref="J5:J8"/>
    <mergeCell ref="K5:K8"/>
    <mergeCell ref="L5:L8"/>
    <mergeCell ref="M5:M8"/>
    <mergeCell ref="B1:M1"/>
    <mergeCell ref="B2:M2"/>
    <mergeCell ref="B3:G4"/>
    <mergeCell ref="H3:M4"/>
    <mergeCell ref="B5:B8"/>
    <mergeCell ref="C5:C8"/>
    <mergeCell ref="D5:D8"/>
    <mergeCell ref="E5:E8"/>
    <mergeCell ref="F5:F8"/>
    <mergeCell ref="G5:G8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7"/>
  <sheetViews>
    <sheetView topLeftCell="A39" zoomScale="80" zoomScaleNormal="80" workbookViewId="0">
      <selection activeCell="I43" sqref="I43"/>
    </sheetView>
  </sheetViews>
  <sheetFormatPr defaultRowHeight="14.4" x14ac:dyDescent="0.3"/>
  <cols>
    <col min="1" max="1" width="16" customWidth="1"/>
    <col min="2" max="2" width="16.6640625" customWidth="1"/>
    <col min="3" max="3" width="17.109375" customWidth="1"/>
    <col min="4" max="4" width="20.44140625" customWidth="1"/>
    <col min="5" max="5" width="15.33203125" customWidth="1"/>
    <col min="6" max="6" width="15.88671875" customWidth="1"/>
    <col min="7" max="7" width="17.109375" customWidth="1"/>
    <col min="8" max="8" width="16" customWidth="1"/>
    <col min="9" max="9" width="15.44140625" customWidth="1"/>
    <col min="10" max="10" width="16.88671875" customWidth="1"/>
    <col min="11" max="11" width="15.88671875" customWidth="1"/>
    <col min="12" max="14" width="12.6640625" customWidth="1"/>
    <col min="15" max="15" width="13.6640625" customWidth="1"/>
    <col min="16" max="18" width="12.6640625" customWidth="1"/>
  </cols>
  <sheetData>
    <row r="1" spans="1:12" ht="37.5" customHeight="1" x14ac:dyDescent="0.5">
      <c r="A1" s="75" t="s">
        <v>108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x14ac:dyDescent="0.3">
      <c r="A2" s="78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</row>
    <row r="3" spans="1:12" x14ac:dyDescent="0.3">
      <c r="A3" s="37" t="s">
        <v>2</v>
      </c>
      <c r="B3" s="37"/>
      <c r="C3" s="37"/>
      <c r="D3" s="37"/>
      <c r="E3" s="37"/>
      <c r="F3" s="37"/>
      <c r="G3" s="37" t="s">
        <v>3</v>
      </c>
      <c r="H3" s="37"/>
      <c r="I3" s="37"/>
      <c r="J3" s="37"/>
      <c r="K3" s="37"/>
      <c r="L3" s="37"/>
    </row>
    <row r="4" spans="1:12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x14ac:dyDescent="0.3">
      <c r="A5" s="37" t="s">
        <v>4</v>
      </c>
      <c r="B5" s="37" t="s">
        <v>109</v>
      </c>
      <c r="C5" s="37" t="s">
        <v>110</v>
      </c>
      <c r="D5" s="37" t="s">
        <v>7</v>
      </c>
      <c r="E5" s="37" t="s">
        <v>111</v>
      </c>
      <c r="F5" s="37" t="s">
        <v>9</v>
      </c>
      <c r="G5" s="37" t="s">
        <v>4</v>
      </c>
      <c r="H5" s="37" t="s">
        <v>109</v>
      </c>
      <c r="I5" s="37" t="s">
        <v>110</v>
      </c>
      <c r="J5" s="37" t="s">
        <v>7</v>
      </c>
      <c r="K5" s="37" t="s">
        <v>11</v>
      </c>
      <c r="L5" s="37" t="s">
        <v>92</v>
      </c>
    </row>
    <row r="6" spans="1:12" x14ac:dyDescent="0.3">
      <c r="A6" s="33" t="s">
        <v>13</v>
      </c>
      <c r="B6" s="43" t="s">
        <v>14</v>
      </c>
      <c r="C6" s="43" t="s">
        <v>97</v>
      </c>
      <c r="D6" s="43" t="s">
        <v>98</v>
      </c>
      <c r="E6" s="43" t="s">
        <v>16</v>
      </c>
      <c r="F6" s="43" t="s">
        <v>17</v>
      </c>
      <c r="G6" s="43" t="s">
        <v>18</v>
      </c>
      <c r="H6" s="43" t="s">
        <v>19</v>
      </c>
      <c r="I6" s="43" t="s">
        <v>20</v>
      </c>
      <c r="J6" s="43" t="s">
        <v>99</v>
      </c>
      <c r="K6" s="43" t="s">
        <v>100</v>
      </c>
      <c r="L6" s="32" t="s">
        <v>22</v>
      </c>
    </row>
    <row r="7" spans="1:12" x14ac:dyDescent="0.3">
      <c r="A7" s="39" t="s">
        <v>112</v>
      </c>
      <c r="B7" s="37">
        <v>12</v>
      </c>
      <c r="C7" s="37">
        <v>21</v>
      </c>
      <c r="D7" s="37">
        <v>0</v>
      </c>
      <c r="E7" s="37">
        <v>0</v>
      </c>
      <c r="F7" s="37">
        <v>30</v>
      </c>
      <c r="G7" s="40" t="s">
        <v>112</v>
      </c>
      <c r="H7" s="37">
        <v>9</v>
      </c>
      <c r="I7" s="37">
        <v>15</v>
      </c>
      <c r="J7" s="37">
        <v>0</v>
      </c>
      <c r="K7" s="37">
        <v>23</v>
      </c>
      <c r="L7" s="42">
        <v>53</v>
      </c>
    </row>
    <row r="8" spans="1:12" x14ac:dyDescent="0.3">
      <c r="A8" s="39" t="s">
        <v>113</v>
      </c>
      <c r="B8" s="37">
        <v>0</v>
      </c>
      <c r="C8" s="37">
        <v>1</v>
      </c>
      <c r="D8" s="37">
        <v>0</v>
      </c>
      <c r="E8" s="37">
        <v>0</v>
      </c>
      <c r="F8" s="37">
        <v>3</v>
      </c>
      <c r="G8" s="40" t="s">
        <v>113</v>
      </c>
      <c r="H8" s="37">
        <v>1</v>
      </c>
      <c r="I8" s="37">
        <v>0</v>
      </c>
      <c r="J8" s="37">
        <v>0</v>
      </c>
      <c r="K8" s="37">
        <v>0</v>
      </c>
      <c r="L8" s="42">
        <v>3</v>
      </c>
    </row>
    <row r="9" spans="1:12" x14ac:dyDescent="0.3">
      <c r="A9" s="39" t="s">
        <v>114</v>
      </c>
      <c r="B9" s="37">
        <v>13</v>
      </c>
      <c r="C9" s="37">
        <v>1</v>
      </c>
      <c r="D9" s="37">
        <v>0</v>
      </c>
      <c r="E9" s="37">
        <v>2</v>
      </c>
      <c r="F9" s="37">
        <v>14</v>
      </c>
      <c r="G9" s="40" t="s">
        <v>114</v>
      </c>
      <c r="H9" s="37">
        <v>2</v>
      </c>
      <c r="I9" s="37">
        <v>2</v>
      </c>
      <c r="J9" s="37">
        <v>0</v>
      </c>
      <c r="K9" s="37">
        <v>8</v>
      </c>
      <c r="L9" s="42">
        <v>22</v>
      </c>
    </row>
    <row r="10" spans="1:12" x14ac:dyDescent="0.3">
      <c r="A10" s="39" t="s">
        <v>115</v>
      </c>
      <c r="B10" s="37">
        <v>55</v>
      </c>
      <c r="C10" s="37">
        <v>40</v>
      </c>
      <c r="D10" s="37">
        <v>0</v>
      </c>
      <c r="E10" s="37">
        <v>6</v>
      </c>
      <c r="F10" s="37">
        <v>120</v>
      </c>
      <c r="G10" s="40" t="s">
        <v>115</v>
      </c>
      <c r="H10" s="37">
        <v>30</v>
      </c>
      <c r="I10" s="37">
        <v>22</v>
      </c>
      <c r="J10" s="37">
        <v>0</v>
      </c>
      <c r="K10" s="37">
        <v>55</v>
      </c>
      <c r="L10" s="42">
        <v>175</v>
      </c>
    </row>
    <row r="11" spans="1:12" x14ac:dyDescent="0.3">
      <c r="A11" s="39" t="s">
        <v>116</v>
      </c>
      <c r="B11" s="37">
        <v>1</v>
      </c>
      <c r="C11" s="37">
        <v>0</v>
      </c>
      <c r="D11" s="37">
        <v>0</v>
      </c>
      <c r="E11" s="37">
        <v>1</v>
      </c>
      <c r="F11" s="37">
        <v>3</v>
      </c>
      <c r="G11" s="40" t="s">
        <v>116</v>
      </c>
      <c r="H11" s="37">
        <v>0</v>
      </c>
      <c r="I11" s="37">
        <v>0</v>
      </c>
      <c r="J11" s="37">
        <v>0</v>
      </c>
      <c r="K11" s="37">
        <v>1</v>
      </c>
      <c r="L11" s="42">
        <v>4</v>
      </c>
    </row>
    <row r="12" spans="1:12" x14ac:dyDescent="0.3">
      <c r="A12" s="39" t="s">
        <v>117</v>
      </c>
      <c r="B12" s="37">
        <v>8</v>
      </c>
      <c r="C12" s="37">
        <v>2</v>
      </c>
      <c r="D12" s="37">
        <v>0</v>
      </c>
      <c r="E12" s="37">
        <v>0</v>
      </c>
      <c r="F12" s="37">
        <v>8</v>
      </c>
      <c r="G12" s="40" t="s">
        <v>117</v>
      </c>
      <c r="H12" s="37">
        <v>1</v>
      </c>
      <c r="I12" s="37">
        <v>5</v>
      </c>
      <c r="J12" s="37">
        <v>0</v>
      </c>
      <c r="K12" s="37">
        <v>11</v>
      </c>
      <c r="L12" s="42">
        <v>19</v>
      </c>
    </row>
    <row r="13" spans="1:12" x14ac:dyDescent="0.3">
      <c r="A13" s="39" t="s">
        <v>118</v>
      </c>
      <c r="B13" s="37">
        <v>146</v>
      </c>
      <c r="C13" s="37">
        <v>9</v>
      </c>
      <c r="D13" s="37">
        <v>0</v>
      </c>
      <c r="E13" s="37">
        <v>2</v>
      </c>
      <c r="F13" s="37">
        <v>182</v>
      </c>
      <c r="G13" s="40" t="s">
        <v>118</v>
      </c>
      <c r="H13" s="37">
        <v>37</v>
      </c>
      <c r="I13" s="37">
        <v>7</v>
      </c>
      <c r="J13" s="37">
        <v>0</v>
      </c>
      <c r="K13" s="37">
        <v>51</v>
      </c>
      <c r="L13" s="42">
        <v>233</v>
      </c>
    </row>
    <row r="14" spans="1:12" x14ac:dyDescent="0.3">
      <c r="A14" s="39" t="s">
        <v>119</v>
      </c>
      <c r="B14" s="37">
        <v>40</v>
      </c>
      <c r="C14" s="37">
        <v>10</v>
      </c>
      <c r="D14" s="37">
        <v>0</v>
      </c>
      <c r="E14" s="37">
        <v>0</v>
      </c>
      <c r="F14" s="37">
        <v>58</v>
      </c>
      <c r="G14" s="40" t="s">
        <v>119</v>
      </c>
      <c r="H14" s="37">
        <v>18</v>
      </c>
      <c r="I14" s="37">
        <v>12</v>
      </c>
      <c r="J14" s="37">
        <v>10</v>
      </c>
      <c r="K14" s="37">
        <v>48</v>
      </c>
      <c r="L14" s="42">
        <v>106</v>
      </c>
    </row>
    <row r="15" spans="1:12" x14ac:dyDescent="0.3">
      <c r="A15" s="39" t="s">
        <v>120</v>
      </c>
      <c r="B15" s="37">
        <v>60</v>
      </c>
      <c r="C15" s="37">
        <v>30</v>
      </c>
      <c r="D15" s="37">
        <v>14</v>
      </c>
      <c r="E15" s="37">
        <v>0</v>
      </c>
      <c r="F15" s="37">
        <v>94</v>
      </c>
      <c r="G15" s="40" t="s">
        <v>120</v>
      </c>
      <c r="H15" s="37">
        <v>126</v>
      </c>
      <c r="I15" s="37">
        <v>9</v>
      </c>
      <c r="J15" s="37">
        <v>9</v>
      </c>
      <c r="K15" s="37">
        <v>141</v>
      </c>
      <c r="L15" s="42">
        <v>235</v>
      </c>
    </row>
    <row r="16" spans="1:12" x14ac:dyDescent="0.3">
      <c r="A16" s="39" t="s">
        <v>121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40" t="s">
        <v>121</v>
      </c>
      <c r="H16" s="37">
        <v>1</v>
      </c>
      <c r="I16" s="37">
        <v>0</v>
      </c>
      <c r="J16" s="37">
        <v>0</v>
      </c>
      <c r="K16" s="37">
        <v>0</v>
      </c>
      <c r="L16" s="42">
        <v>0</v>
      </c>
    </row>
    <row r="17" spans="1:12" x14ac:dyDescent="0.3">
      <c r="A17" s="39" t="s">
        <v>122</v>
      </c>
      <c r="B17" s="37">
        <v>8</v>
      </c>
      <c r="C17" s="37">
        <v>1</v>
      </c>
      <c r="D17" s="37">
        <v>0</v>
      </c>
      <c r="E17" s="37">
        <v>0</v>
      </c>
      <c r="F17" s="37">
        <v>10</v>
      </c>
      <c r="G17" s="40" t="s">
        <v>122</v>
      </c>
      <c r="H17" s="37">
        <v>12</v>
      </c>
      <c r="I17" s="37">
        <v>0</v>
      </c>
      <c r="J17" s="37">
        <v>0</v>
      </c>
      <c r="K17" s="37">
        <v>12</v>
      </c>
      <c r="L17" s="42">
        <v>22</v>
      </c>
    </row>
    <row r="18" spans="1:12" x14ac:dyDescent="0.3">
      <c r="A18" s="39" t="s">
        <v>123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40" t="s">
        <v>123</v>
      </c>
      <c r="H18" s="37">
        <v>5</v>
      </c>
      <c r="I18" s="37">
        <v>0</v>
      </c>
      <c r="J18" s="37">
        <v>0</v>
      </c>
      <c r="K18" s="37">
        <v>7</v>
      </c>
      <c r="L18" s="42">
        <v>7</v>
      </c>
    </row>
    <row r="19" spans="1:12" x14ac:dyDescent="0.3">
      <c r="A19" s="39" t="s">
        <v>124</v>
      </c>
      <c r="B19" s="37">
        <v>9</v>
      </c>
      <c r="C19" s="37">
        <v>7</v>
      </c>
      <c r="D19" s="37">
        <v>0</v>
      </c>
      <c r="E19" s="37">
        <v>1</v>
      </c>
      <c r="F19" s="37">
        <v>13</v>
      </c>
      <c r="G19" s="40" t="s">
        <v>125</v>
      </c>
      <c r="H19" s="37">
        <v>104</v>
      </c>
      <c r="I19" s="37">
        <v>4</v>
      </c>
      <c r="J19" s="37">
        <v>0</v>
      </c>
      <c r="K19" s="37">
        <v>110</v>
      </c>
      <c r="L19" s="42">
        <v>123</v>
      </c>
    </row>
    <row r="20" spans="1:12" x14ac:dyDescent="0.3">
      <c r="A20" s="39" t="s">
        <v>126</v>
      </c>
      <c r="B20" s="37">
        <v>31</v>
      </c>
      <c r="C20" s="37">
        <v>0</v>
      </c>
      <c r="D20" s="37">
        <v>0</v>
      </c>
      <c r="E20" s="37">
        <v>2</v>
      </c>
      <c r="F20" s="37">
        <v>31</v>
      </c>
      <c r="G20" s="40" t="s">
        <v>126</v>
      </c>
      <c r="H20" s="37">
        <v>8</v>
      </c>
      <c r="I20" s="37">
        <v>2</v>
      </c>
      <c r="J20" s="37">
        <v>0</v>
      </c>
      <c r="K20" s="37">
        <v>15</v>
      </c>
      <c r="L20" s="42">
        <v>46</v>
      </c>
    </row>
    <row r="21" spans="1:12" x14ac:dyDescent="0.3">
      <c r="A21" s="39" t="s">
        <v>57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40" t="s">
        <v>57</v>
      </c>
      <c r="H21" s="37">
        <v>0</v>
      </c>
      <c r="I21" s="37">
        <v>0</v>
      </c>
      <c r="J21" s="37">
        <v>0</v>
      </c>
      <c r="K21" s="37">
        <v>0</v>
      </c>
      <c r="L21" s="42">
        <v>0</v>
      </c>
    </row>
    <row r="22" spans="1:12" x14ac:dyDescent="0.3">
      <c r="A22" s="39" t="s">
        <v>127</v>
      </c>
      <c r="B22" s="37">
        <v>20</v>
      </c>
      <c r="C22" s="37">
        <v>1</v>
      </c>
      <c r="D22" s="37">
        <v>0</v>
      </c>
      <c r="E22" s="37">
        <v>4</v>
      </c>
      <c r="F22" s="37">
        <v>21</v>
      </c>
      <c r="G22" s="40" t="s">
        <v>127</v>
      </c>
      <c r="H22" s="37">
        <v>1</v>
      </c>
      <c r="I22" s="37">
        <v>6</v>
      </c>
      <c r="J22" s="37">
        <v>0</v>
      </c>
      <c r="K22" s="37">
        <v>11</v>
      </c>
      <c r="L22" s="42">
        <v>32</v>
      </c>
    </row>
    <row r="23" spans="1:12" x14ac:dyDescent="0.3">
      <c r="A23" s="39" t="s">
        <v>128</v>
      </c>
      <c r="B23" s="37">
        <v>20</v>
      </c>
      <c r="C23" s="37">
        <v>8</v>
      </c>
      <c r="D23" s="37">
        <v>2</v>
      </c>
      <c r="E23" s="37">
        <v>0</v>
      </c>
      <c r="F23" s="37">
        <v>41</v>
      </c>
      <c r="G23" s="40" t="s">
        <v>128</v>
      </c>
      <c r="H23" s="37">
        <v>8</v>
      </c>
      <c r="I23" s="37">
        <v>6</v>
      </c>
      <c r="J23" s="37">
        <v>7</v>
      </c>
      <c r="K23" s="37">
        <v>26</v>
      </c>
      <c r="L23" s="42">
        <v>67</v>
      </c>
    </row>
    <row r="24" spans="1:12" x14ac:dyDescent="0.3">
      <c r="A24" s="39" t="s">
        <v>129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40" t="s">
        <v>129</v>
      </c>
      <c r="H24" s="37">
        <v>0</v>
      </c>
      <c r="I24" s="37">
        <v>0</v>
      </c>
      <c r="J24" s="37">
        <v>0</v>
      </c>
      <c r="K24" s="37">
        <v>0</v>
      </c>
      <c r="L24" s="42">
        <v>0</v>
      </c>
    </row>
    <row r="25" spans="1:12" x14ac:dyDescent="0.3">
      <c r="A25" s="39" t="s">
        <v>130</v>
      </c>
      <c r="B25" s="37">
        <v>4</v>
      </c>
      <c r="C25" s="37">
        <v>0</v>
      </c>
      <c r="D25" s="37">
        <v>0</v>
      </c>
      <c r="E25" s="37">
        <v>1</v>
      </c>
      <c r="F25" s="37">
        <v>4</v>
      </c>
      <c r="G25" s="40" t="s">
        <v>130</v>
      </c>
      <c r="H25" s="37">
        <v>1</v>
      </c>
      <c r="I25" s="37">
        <v>0</v>
      </c>
      <c r="J25" s="37">
        <v>0</v>
      </c>
      <c r="K25" s="37">
        <v>0</v>
      </c>
      <c r="L25" s="42">
        <v>4</v>
      </c>
    </row>
    <row r="26" spans="1:12" x14ac:dyDescent="0.3">
      <c r="A26" s="39" t="s">
        <v>131</v>
      </c>
      <c r="B26" s="37">
        <v>38</v>
      </c>
      <c r="C26" s="37">
        <v>12</v>
      </c>
      <c r="D26" s="37">
        <v>0</v>
      </c>
      <c r="E26" s="37">
        <v>3</v>
      </c>
      <c r="F26" s="37">
        <v>35</v>
      </c>
      <c r="G26" s="40" t="s">
        <v>131</v>
      </c>
      <c r="H26" s="37">
        <v>7</v>
      </c>
      <c r="I26" s="37">
        <v>8</v>
      </c>
      <c r="J26" s="37">
        <v>0</v>
      </c>
      <c r="K26" s="37">
        <v>19</v>
      </c>
      <c r="L26" s="42">
        <v>54</v>
      </c>
    </row>
    <row r="27" spans="1:12" x14ac:dyDescent="0.3">
      <c r="A27" s="39" t="s">
        <v>132</v>
      </c>
      <c r="B27" s="37">
        <v>4</v>
      </c>
      <c r="C27" s="37">
        <v>3</v>
      </c>
      <c r="D27" s="37">
        <v>3</v>
      </c>
      <c r="E27" s="37">
        <v>0</v>
      </c>
      <c r="F27" s="37">
        <v>9</v>
      </c>
      <c r="G27" s="40" t="s">
        <v>132</v>
      </c>
      <c r="H27" s="37">
        <v>2</v>
      </c>
      <c r="I27" s="37">
        <v>4</v>
      </c>
      <c r="J27" s="37">
        <v>3</v>
      </c>
      <c r="K27" s="37">
        <v>4</v>
      </c>
      <c r="L27" s="42">
        <v>13</v>
      </c>
    </row>
    <row r="28" spans="1:12" x14ac:dyDescent="0.3">
      <c r="A28" s="39" t="s">
        <v>133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40" t="s">
        <v>133</v>
      </c>
      <c r="H28" s="37">
        <v>0</v>
      </c>
      <c r="I28" s="37">
        <v>0</v>
      </c>
      <c r="J28" s="37">
        <v>0</v>
      </c>
      <c r="K28" s="37">
        <v>0</v>
      </c>
      <c r="L28" s="42">
        <v>0</v>
      </c>
    </row>
    <row r="29" spans="1:12" x14ac:dyDescent="0.3">
      <c r="A29" s="39" t="s">
        <v>134</v>
      </c>
      <c r="B29" s="37">
        <v>24</v>
      </c>
      <c r="C29" s="37">
        <v>25</v>
      </c>
      <c r="D29" s="37">
        <v>1</v>
      </c>
      <c r="E29" s="37">
        <v>0</v>
      </c>
      <c r="F29" s="37">
        <v>56</v>
      </c>
      <c r="G29" s="40" t="s">
        <v>134</v>
      </c>
      <c r="H29" s="37">
        <v>92</v>
      </c>
      <c r="I29" s="37">
        <v>11</v>
      </c>
      <c r="J29" s="37">
        <v>11</v>
      </c>
      <c r="K29" s="37">
        <v>107</v>
      </c>
      <c r="L29" s="42">
        <v>163</v>
      </c>
    </row>
    <row r="30" spans="1:12" x14ac:dyDescent="0.3">
      <c r="A30" s="39" t="s">
        <v>135</v>
      </c>
      <c r="B30" s="37">
        <v>19</v>
      </c>
      <c r="C30" s="37">
        <v>7</v>
      </c>
      <c r="D30" s="37">
        <v>0</v>
      </c>
      <c r="E30" s="37">
        <v>1</v>
      </c>
      <c r="F30" s="37">
        <v>30</v>
      </c>
      <c r="G30" s="40" t="s">
        <v>135</v>
      </c>
      <c r="H30" s="37">
        <v>24</v>
      </c>
      <c r="I30" s="37">
        <v>6</v>
      </c>
      <c r="J30" s="37">
        <v>0</v>
      </c>
      <c r="K30" s="37">
        <v>39</v>
      </c>
      <c r="L30" s="42">
        <v>69</v>
      </c>
    </row>
    <row r="31" spans="1:12" x14ac:dyDescent="0.3">
      <c r="A31" s="39" t="s">
        <v>136</v>
      </c>
      <c r="B31" s="37">
        <v>6</v>
      </c>
      <c r="C31" s="37">
        <v>0</v>
      </c>
      <c r="D31" s="37">
        <v>0</v>
      </c>
      <c r="E31" s="37">
        <v>0</v>
      </c>
      <c r="F31" s="37">
        <v>5</v>
      </c>
      <c r="G31" s="40" t="s">
        <v>136</v>
      </c>
      <c r="H31" s="37">
        <v>2</v>
      </c>
      <c r="I31" s="37">
        <v>0</v>
      </c>
      <c r="J31" s="37">
        <v>0</v>
      </c>
      <c r="K31" s="37">
        <v>2</v>
      </c>
      <c r="L31" s="42">
        <v>7</v>
      </c>
    </row>
    <row r="32" spans="1:12" x14ac:dyDescent="0.3">
      <c r="A32" s="39" t="s">
        <v>137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40" t="s">
        <v>137</v>
      </c>
      <c r="H32" s="37">
        <v>0</v>
      </c>
      <c r="I32" s="37">
        <v>0</v>
      </c>
      <c r="J32" s="37">
        <v>0</v>
      </c>
      <c r="K32" s="37">
        <v>0</v>
      </c>
      <c r="L32" s="42">
        <v>0</v>
      </c>
    </row>
    <row r="33" spans="1:18" x14ac:dyDescent="0.3">
      <c r="A33" s="39" t="s">
        <v>138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40" t="s">
        <v>138</v>
      </c>
      <c r="H33" s="37">
        <v>0</v>
      </c>
      <c r="I33" s="37">
        <v>0</v>
      </c>
      <c r="J33" s="37">
        <v>0</v>
      </c>
      <c r="K33" s="37">
        <v>0</v>
      </c>
      <c r="L33" s="42">
        <v>0</v>
      </c>
    </row>
    <row r="34" spans="1:18" x14ac:dyDescent="0.3">
      <c r="A34" s="39" t="s">
        <v>139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40" t="s">
        <v>139</v>
      </c>
      <c r="H34" s="37">
        <v>0</v>
      </c>
      <c r="I34" s="37">
        <v>0</v>
      </c>
      <c r="J34" s="37">
        <v>0</v>
      </c>
      <c r="K34" s="37">
        <v>1</v>
      </c>
      <c r="L34" s="42">
        <v>1</v>
      </c>
    </row>
    <row r="35" spans="1:18" x14ac:dyDescent="0.3">
      <c r="A35" s="39" t="s">
        <v>140</v>
      </c>
      <c r="B35" s="37">
        <v>34</v>
      </c>
      <c r="C35" s="37">
        <v>5</v>
      </c>
      <c r="D35" s="37">
        <v>0</v>
      </c>
      <c r="E35" s="37">
        <v>1</v>
      </c>
      <c r="F35" s="37">
        <v>41</v>
      </c>
      <c r="G35" s="40" t="s">
        <v>140</v>
      </c>
      <c r="H35" s="37">
        <v>19</v>
      </c>
      <c r="I35" s="37">
        <v>6</v>
      </c>
      <c r="J35" s="37">
        <v>2</v>
      </c>
      <c r="K35" s="37">
        <v>41</v>
      </c>
      <c r="L35" s="42">
        <v>82</v>
      </c>
    </row>
    <row r="36" spans="1:18" x14ac:dyDescent="0.3">
      <c r="A36" s="39" t="s">
        <v>141</v>
      </c>
      <c r="B36" s="37">
        <v>1</v>
      </c>
      <c r="C36" s="37">
        <v>0</v>
      </c>
      <c r="D36" s="37">
        <v>0</v>
      </c>
      <c r="E36" s="37">
        <v>0</v>
      </c>
      <c r="F36" s="37">
        <v>2</v>
      </c>
      <c r="G36" s="40" t="s">
        <v>141</v>
      </c>
      <c r="H36" s="37">
        <v>3</v>
      </c>
      <c r="I36" s="37">
        <v>0</v>
      </c>
      <c r="J36" s="37">
        <v>0</v>
      </c>
      <c r="K36" s="37">
        <v>3</v>
      </c>
      <c r="L36" s="42">
        <v>5</v>
      </c>
    </row>
    <row r="37" spans="1:18" x14ac:dyDescent="0.3">
      <c r="A37" s="45" t="s">
        <v>107</v>
      </c>
      <c r="B37" s="44">
        <v>553</v>
      </c>
      <c r="C37" s="44">
        <v>183</v>
      </c>
      <c r="D37" s="44">
        <v>20</v>
      </c>
      <c r="E37" s="44">
        <v>24</v>
      </c>
      <c r="F37" s="44">
        <v>810</v>
      </c>
      <c r="G37" s="46" t="s">
        <v>107</v>
      </c>
      <c r="H37" s="44">
        <v>523</v>
      </c>
      <c r="I37" s="44">
        <v>125</v>
      </c>
      <c r="J37" s="44">
        <v>42</v>
      </c>
      <c r="K37" s="44">
        <v>735</v>
      </c>
      <c r="L37" s="30">
        <v>1545</v>
      </c>
    </row>
    <row r="39" spans="1:18" x14ac:dyDescent="0.3">
      <c r="A39" t="s">
        <v>142</v>
      </c>
    </row>
    <row r="40" spans="1:18" x14ac:dyDescent="0.3">
      <c r="A40" t="s">
        <v>1</v>
      </c>
    </row>
    <row r="41" spans="1:18" x14ac:dyDescent="0.3">
      <c r="A41" s="37" t="s">
        <v>85</v>
      </c>
      <c r="B41" s="37"/>
      <c r="C41" s="37"/>
      <c r="D41" s="37"/>
      <c r="E41" s="37"/>
      <c r="F41" s="37"/>
      <c r="G41" s="37"/>
      <c r="H41" s="37"/>
      <c r="I41" s="37"/>
      <c r="J41" s="37"/>
      <c r="K41" s="37" t="s">
        <v>86</v>
      </c>
      <c r="L41" s="37"/>
      <c r="M41" s="37"/>
      <c r="N41" s="37"/>
      <c r="O41" s="37"/>
      <c r="P41" s="37"/>
      <c r="Q41" s="37"/>
      <c r="R41" s="37"/>
    </row>
    <row r="42" spans="1:18" x14ac:dyDescent="0.3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8" x14ac:dyDescent="0.3">
      <c r="A43" s="37" t="s">
        <v>4</v>
      </c>
      <c r="B43" s="37" t="s">
        <v>109</v>
      </c>
      <c r="C43" s="37" t="s">
        <v>110</v>
      </c>
      <c r="D43" s="37"/>
      <c r="E43" s="37"/>
      <c r="F43" s="37" t="s">
        <v>143</v>
      </c>
      <c r="G43" s="37" t="s">
        <v>8</v>
      </c>
      <c r="H43" s="37" t="s">
        <v>89</v>
      </c>
      <c r="I43" s="37" t="s">
        <v>144</v>
      </c>
      <c r="J43" s="37" t="s">
        <v>9</v>
      </c>
      <c r="K43" s="37" t="s">
        <v>4</v>
      </c>
      <c r="L43" s="37" t="s">
        <v>109</v>
      </c>
      <c r="M43" s="37"/>
      <c r="N43" s="37"/>
      <c r="O43" s="37" t="s">
        <v>110</v>
      </c>
      <c r="P43" s="37" t="s">
        <v>7</v>
      </c>
      <c r="Q43" s="37" t="s">
        <v>145</v>
      </c>
      <c r="R43" s="37" t="s">
        <v>12</v>
      </c>
    </row>
    <row r="44" spans="1:18" x14ac:dyDescent="0.3">
      <c r="A44" s="37"/>
      <c r="B44" s="37"/>
      <c r="C44" s="37"/>
      <c r="D44" s="37" t="s">
        <v>93</v>
      </c>
      <c r="E44" s="37" t="s">
        <v>94</v>
      </c>
      <c r="F44" s="37"/>
      <c r="G44" s="37"/>
      <c r="H44" s="37"/>
      <c r="I44" s="37"/>
      <c r="J44" s="37"/>
      <c r="K44" s="37"/>
      <c r="L44" s="37"/>
      <c r="M44" s="37" t="s">
        <v>93</v>
      </c>
      <c r="N44" s="37" t="s">
        <v>94</v>
      </c>
      <c r="O44" s="37"/>
      <c r="P44" s="37"/>
      <c r="Q44" s="37"/>
      <c r="R44" s="37"/>
    </row>
    <row r="45" spans="1:18" x14ac:dyDescent="0.3">
      <c r="A45" s="37"/>
      <c r="B45" s="37"/>
      <c r="C45" s="37"/>
      <c r="D45" s="37" t="s">
        <v>96</v>
      </c>
      <c r="E45" s="37" t="s">
        <v>96</v>
      </c>
      <c r="F45" s="37"/>
      <c r="G45" s="37"/>
      <c r="H45" s="37"/>
      <c r="I45" s="37"/>
      <c r="J45" s="37"/>
      <c r="K45" s="37"/>
      <c r="L45" s="37"/>
      <c r="M45" s="37" t="s">
        <v>96</v>
      </c>
      <c r="N45" s="37" t="s">
        <v>96</v>
      </c>
      <c r="O45" s="37"/>
      <c r="P45" s="37"/>
      <c r="Q45" s="37"/>
      <c r="R45" s="37"/>
    </row>
    <row r="46" spans="1:18" x14ac:dyDescent="0.3">
      <c r="A46" s="33" t="s">
        <v>13</v>
      </c>
      <c r="B46" s="43" t="s">
        <v>14</v>
      </c>
      <c r="C46" s="43" t="s">
        <v>97</v>
      </c>
      <c r="D46" s="43" t="s">
        <v>98</v>
      </c>
      <c r="E46" s="43" t="s">
        <v>16</v>
      </c>
      <c r="F46" s="43" t="s">
        <v>17</v>
      </c>
      <c r="G46" s="43" t="s">
        <v>18</v>
      </c>
      <c r="H46" s="43" t="s">
        <v>19</v>
      </c>
      <c r="I46" s="43" t="s">
        <v>20</v>
      </c>
      <c r="J46" s="43" t="s">
        <v>99</v>
      </c>
      <c r="K46" s="47" t="s">
        <v>100</v>
      </c>
      <c r="L46" s="43" t="s">
        <v>22</v>
      </c>
      <c r="M46" s="43" t="s">
        <v>23</v>
      </c>
      <c r="N46" s="43" t="s">
        <v>24</v>
      </c>
      <c r="O46" s="43" t="s">
        <v>146</v>
      </c>
      <c r="P46" s="43" t="s">
        <v>101</v>
      </c>
      <c r="Q46" s="43" t="s">
        <v>102</v>
      </c>
      <c r="R46" s="32" t="s">
        <v>103</v>
      </c>
    </row>
    <row r="47" spans="1:18" x14ac:dyDescent="0.3">
      <c r="A47" s="39" t="s">
        <v>112</v>
      </c>
      <c r="B47" s="37">
        <v>1305</v>
      </c>
      <c r="C47" s="37">
        <v>1351</v>
      </c>
      <c r="D47" s="37"/>
      <c r="E47" s="37"/>
      <c r="F47" s="37">
        <v>336</v>
      </c>
      <c r="G47" s="37">
        <v>0</v>
      </c>
      <c r="H47" s="37">
        <v>0</v>
      </c>
      <c r="I47" s="37">
        <v>6</v>
      </c>
      <c r="J47" s="37">
        <v>2965</v>
      </c>
      <c r="K47" s="40" t="s">
        <v>112</v>
      </c>
      <c r="L47" s="37">
        <v>736</v>
      </c>
      <c r="M47" s="37">
        <v>1335</v>
      </c>
      <c r="N47" s="37"/>
      <c r="O47" s="37">
        <v>1373</v>
      </c>
      <c r="P47" s="37">
        <v>155</v>
      </c>
      <c r="Q47" s="37">
        <v>2255</v>
      </c>
      <c r="R47" s="42">
        <v>5220</v>
      </c>
    </row>
    <row r="48" spans="1:18" x14ac:dyDescent="0.3">
      <c r="A48" s="39" t="s">
        <v>113</v>
      </c>
      <c r="B48" s="37">
        <v>25</v>
      </c>
      <c r="C48" s="37">
        <v>27</v>
      </c>
      <c r="D48" s="37"/>
      <c r="E48" s="37"/>
      <c r="F48" s="37">
        <v>1</v>
      </c>
      <c r="G48" s="37">
        <v>4</v>
      </c>
      <c r="H48" s="37">
        <v>0</v>
      </c>
      <c r="I48" s="37">
        <v>0</v>
      </c>
      <c r="J48" s="37">
        <v>56</v>
      </c>
      <c r="K48" s="40" t="s">
        <v>113</v>
      </c>
      <c r="L48" s="37">
        <v>1</v>
      </c>
      <c r="M48" s="37">
        <v>19</v>
      </c>
      <c r="N48" s="37"/>
      <c r="O48" s="37">
        <v>21</v>
      </c>
      <c r="P48" s="37">
        <v>0</v>
      </c>
      <c r="Q48" s="37">
        <v>21</v>
      </c>
      <c r="R48" s="42">
        <v>77</v>
      </c>
    </row>
    <row r="49" spans="1:18" x14ac:dyDescent="0.3">
      <c r="A49" s="39" t="s">
        <v>114</v>
      </c>
      <c r="B49" s="37">
        <v>455</v>
      </c>
      <c r="C49" s="37">
        <v>46</v>
      </c>
      <c r="D49" s="37"/>
      <c r="E49" s="37"/>
      <c r="F49" s="37">
        <v>12</v>
      </c>
      <c r="G49" s="37">
        <v>24</v>
      </c>
      <c r="H49" s="37">
        <v>1</v>
      </c>
      <c r="I49" s="37">
        <v>5</v>
      </c>
      <c r="J49" s="37">
        <v>527</v>
      </c>
      <c r="K49" s="40" t="s">
        <v>114</v>
      </c>
      <c r="L49" s="37">
        <v>47</v>
      </c>
      <c r="M49" s="37">
        <v>79</v>
      </c>
      <c r="N49" s="37"/>
      <c r="O49" s="37">
        <v>106</v>
      </c>
      <c r="P49" s="37">
        <v>42</v>
      </c>
      <c r="Q49" s="37">
        <v>193</v>
      </c>
      <c r="R49" s="42">
        <v>720</v>
      </c>
    </row>
    <row r="50" spans="1:18" x14ac:dyDescent="0.3">
      <c r="A50" s="39" t="s">
        <v>115</v>
      </c>
      <c r="B50" s="37">
        <v>901</v>
      </c>
      <c r="C50" s="37">
        <v>1000</v>
      </c>
      <c r="D50" s="37"/>
      <c r="E50" s="37"/>
      <c r="F50" s="37">
        <v>20</v>
      </c>
      <c r="G50" s="37">
        <v>121</v>
      </c>
      <c r="H50" s="37">
        <v>5</v>
      </c>
      <c r="I50" s="37">
        <v>24</v>
      </c>
      <c r="J50" s="37">
        <v>2010</v>
      </c>
      <c r="K50" s="40" t="s">
        <v>115</v>
      </c>
      <c r="L50" s="37">
        <v>831</v>
      </c>
      <c r="M50" s="37">
        <v>1051</v>
      </c>
      <c r="N50" s="37"/>
      <c r="O50" s="37">
        <v>1123</v>
      </c>
      <c r="P50" s="37">
        <v>0</v>
      </c>
      <c r="Q50" s="37">
        <v>1934</v>
      </c>
      <c r="R50" s="42">
        <v>3944</v>
      </c>
    </row>
    <row r="51" spans="1:18" x14ac:dyDescent="0.3">
      <c r="A51" s="39" t="s">
        <v>116</v>
      </c>
      <c r="B51" s="37">
        <v>51</v>
      </c>
      <c r="C51" s="37">
        <v>22</v>
      </c>
      <c r="D51" s="37"/>
      <c r="E51" s="37"/>
      <c r="F51" s="37">
        <v>15</v>
      </c>
      <c r="G51" s="37">
        <v>23</v>
      </c>
      <c r="H51" s="37">
        <v>0</v>
      </c>
      <c r="I51" s="37">
        <v>0</v>
      </c>
      <c r="J51" s="37">
        <v>109</v>
      </c>
      <c r="K51" s="40" t="s">
        <v>116</v>
      </c>
      <c r="L51" s="37">
        <v>24</v>
      </c>
      <c r="M51" s="37">
        <v>55</v>
      </c>
      <c r="N51" s="37"/>
      <c r="O51" s="37">
        <v>57</v>
      </c>
      <c r="P51" s="37">
        <v>3</v>
      </c>
      <c r="Q51" s="37">
        <v>84</v>
      </c>
      <c r="R51" s="42">
        <v>193</v>
      </c>
    </row>
    <row r="52" spans="1:18" x14ac:dyDescent="0.3">
      <c r="A52" s="39" t="s">
        <v>147</v>
      </c>
      <c r="B52" s="37">
        <v>136</v>
      </c>
      <c r="C52" s="37">
        <v>59</v>
      </c>
      <c r="D52" s="37"/>
      <c r="E52" s="37"/>
      <c r="F52" s="37">
        <v>29</v>
      </c>
      <c r="G52" s="37">
        <v>4</v>
      </c>
      <c r="H52" s="37">
        <v>0</v>
      </c>
      <c r="I52" s="37">
        <v>1</v>
      </c>
      <c r="J52" s="37">
        <v>219</v>
      </c>
      <c r="K52" s="40" t="s">
        <v>147</v>
      </c>
      <c r="L52" s="37">
        <v>157</v>
      </c>
      <c r="M52" s="37">
        <v>248</v>
      </c>
      <c r="N52" s="37"/>
      <c r="O52" s="37">
        <v>275</v>
      </c>
      <c r="P52" s="37">
        <v>2</v>
      </c>
      <c r="Q52" s="37">
        <v>433</v>
      </c>
      <c r="R52" s="42">
        <v>652</v>
      </c>
    </row>
    <row r="53" spans="1:18" x14ac:dyDescent="0.3">
      <c r="A53" s="39" t="s">
        <v>118</v>
      </c>
      <c r="B53" s="37">
        <v>3006</v>
      </c>
      <c r="C53" s="37">
        <v>267</v>
      </c>
      <c r="D53" s="37"/>
      <c r="E53" s="37"/>
      <c r="F53" s="37">
        <v>86</v>
      </c>
      <c r="G53" s="37">
        <v>80</v>
      </c>
      <c r="H53" s="37">
        <v>4</v>
      </c>
      <c r="I53" s="37">
        <v>20</v>
      </c>
      <c r="J53" s="37">
        <v>3306</v>
      </c>
      <c r="K53" s="40" t="s">
        <v>118</v>
      </c>
      <c r="L53" s="37">
        <v>770</v>
      </c>
      <c r="M53" s="37">
        <v>306</v>
      </c>
      <c r="N53" s="37"/>
      <c r="O53" s="37">
        <v>350</v>
      </c>
      <c r="P53" s="37">
        <v>66</v>
      </c>
      <c r="Q53" s="37">
        <v>1149</v>
      </c>
      <c r="R53" s="42">
        <v>4455</v>
      </c>
    </row>
    <row r="54" spans="1:18" x14ac:dyDescent="0.3">
      <c r="A54" s="39" t="s">
        <v>119</v>
      </c>
      <c r="B54" s="37">
        <v>4673</v>
      </c>
      <c r="C54" s="37">
        <v>2366</v>
      </c>
      <c r="D54" s="37"/>
      <c r="E54" s="37"/>
      <c r="F54" s="37">
        <v>513</v>
      </c>
      <c r="G54" s="37">
        <v>1</v>
      </c>
      <c r="H54" s="37">
        <v>8</v>
      </c>
      <c r="I54" s="37">
        <v>60</v>
      </c>
      <c r="J54" s="37">
        <v>7571</v>
      </c>
      <c r="K54" s="40" t="s">
        <v>119</v>
      </c>
      <c r="L54" s="37">
        <v>949</v>
      </c>
      <c r="M54" s="37">
        <v>1451</v>
      </c>
      <c r="N54" s="37"/>
      <c r="O54" s="37">
        <v>1507</v>
      </c>
      <c r="P54" s="37">
        <v>215</v>
      </c>
      <c r="Q54" s="37">
        <v>2643</v>
      </c>
      <c r="R54" s="42">
        <v>10214</v>
      </c>
    </row>
    <row r="55" spans="1:18" x14ac:dyDescent="0.3">
      <c r="A55" s="39" t="s">
        <v>120</v>
      </c>
      <c r="B55" s="37">
        <v>1653</v>
      </c>
      <c r="C55" s="37">
        <v>798</v>
      </c>
      <c r="D55" s="37"/>
      <c r="E55" s="37"/>
      <c r="F55" s="37">
        <v>471</v>
      </c>
      <c r="G55" s="37">
        <v>105</v>
      </c>
      <c r="H55" s="37">
        <v>2</v>
      </c>
      <c r="I55" s="37">
        <v>30</v>
      </c>
      <c r="J55" s="37">
        <v>2955</v>
      </c>
      <c r="K55" s="40" t="s">
        <v>120</v>
      </c>
      <c r="L55" s="37">
        <v>2157</v>
      </c>
      <c r="M55" s="37">
        <v>647</v>
      </c>
      <c r="N55" s="37"/>
      <c r="O55" s="37">
        <v>694</v>
      </c>
      <c r="P55" s="37">
        <v>126</v>
      </c>
      <c r="Q55" s="37">
        <v>2842</v>
      </c>
      <c r="R55" s="42">
        <v>5797</v>
      </c>
    </row>
    <row r="56" spans="1:18" x14ac:dyDescent="0.3">
      <c r="A56" s="39" t="s">
        <v>121</v>
      </c>
      <c r="B56" s="37">
        <v>2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2</v>
      </c>
      <c r="K56" s="40" t="s">
        <v>121</v>
      </c>
      <c r="L56" s="37">
        <v>2</v>
      </c>
      <c r="M56" s="37">
        <v>0</v>
      </c>
      <c r="N56" s="37">
        <v>0</v>
      </c>
      <c r="O56" s="37">
        <v>0</v>
      </c>
      <c r="P56" s="37">
        <v>0</v>
      </c>
      <c r="Q56" s="37">
        <v>1</v>
      </c>
      <c r="R56" s="42">
        <v>3</v>
      </c>
    </row>
    <row r="57" spans="1:18" x14ac:dyDescent="0.3">
      <c r="A57" s="39" t="s">
        <v>122</v>
      </c>
      <c r="B57" s="37">
        <v>222</v>
      </c>
      <c r="C57" s="37">
        <v>54</v>
      </c>
      <c r="D57" s="37"/>
      <c r="E57" s="37"/>
      <c r="F57" s="37">
        <v>66</v>
      </c>
      <c r="G57" s="37">
        <v>27</v>
      </c>
      <c r="H57" s="37">
        <v>1</v>
      </c>
      <c r="I57" s="37">
        <v>1</v>
      </c>
      <c r="J57" s="37">
        <v>362</v>
      </c>
      <c r="K57" s="40" t="s">
        <v>122</v>
      </c>
      <c r="L57" s="37">
        <v>66</v>
      </c>
      <c r="M57" s="37">
        <v>25</v>
      </c>
      <c r="N57" s="37"/>
      <c r="O57" s="37">
        <v>27</v>
      </c>
      <c r="P57" s="37">
        <v>58</v>
      </c>
      <c r="Q57" s="37">
        <v>139</v>
      </c>
      <c r="R57" s="42">
        <v>501</v>
      </c>
    </row>
    <row r="58" spans="1:18" x14ac:dyDescent="0.3">
      <c r="A58" s="39" t="s">
        <v>123</v>
      </c>
      <c r="B58" s="37">
        <v>0</v>
      </c>
      <c r="C58" s="37">
        <v>9</v>
      </c>
      <c r="D58" s="37"/>
      <c r="E58" s="37"/>
      <c r="F58" s="37">
        <v>0</v>
      </c>
      <c r="G58" s="37">
        <v>2</v>
      </c>
      <c r="H58" s="37">
        <v>0</v>
      </c>
      <c r="I58" s="37">
        <v>0</v>
      </c>
      <c r="J58" s="37">
        <v>11</v>
      </c>
      <c r="K58" s="40" t="s">
        <v>123</v>
      </c>
      <c r="L58" s="37">
        <v>67</v>
      </c>
      <c r="M58" s="37">
        <v>13</v>
      </c>
      <c r="N58" s="37"/>
      <c r="O58" s="37">
        <v>19</v>
      </c>
      <c r="P58" s="37">
        <v>0</v>
      </c>
      <c r="Q58" s="37">
        <v>81</v>
      </c>
      <c r="R58" s="42">
        <v>92</v>
      </c>
    </row>
    <row r="59" spans="1:18" x14ac:dyDescent="0.3">
      <c r="A59" s="39" t="s">
        <v>125</v>
      </c>
      <c r="B59" s="37">
        <v>518</v>
      </c>
      <c r="C59" s="37">
        <v>356</v>
      </c>
      <c r="D59" s="37"/>
      <c r="E59" s="37"/>
      <c r="F59" s="37">
        <v>125</v>
      </c>
      <c r="G59" s="37">
        <v>49</v>
      </c>
      <c r="H59" s="37">
        <v>1</v>
      </c>
      <c r="I59" s="37">
        <v>22</v>
      </c>
      <c r="J59" s="37">
        <v>1054</v>
      </c>
      <c r="K59" s="40" t="s">
        <v>125</v>
      </c>
      <c r="L59" s="37">
        <v>873</v>
      </c>
      <c r="M59" s="37">
        <v>332</v>
      </c>
      <c r="N59" s="37"/>
      <c r="O59" s="37">
        <v>358</v>
      </c>
      <c r="P59" s="37">
        <v>4</v>
      </c>
      <c r="Q59" s="37">
        <v>1105</v>
      </c>
      <c r="R59" s="42">
        <v>2159</v>
      </c>
    </row>
    <row r="60" spans="1:18" x14ac:dyDescent="0.3">
      <c r="A60" s="39" t="s">
        <v>126</v>
      </c>
      <c r="B60" s="37">
        <v>281</v>
      </c>
      <c r="C60" s="37">
        <v>18</v>
      </c>
      <c r="D60" s="37"/>
      <c r="E60" s="37"/>
      <c r="F60" s="37">
        <v>0</v>
      </c>
      <c r="G60" s="37">
        <v>34</v>
      </c>
      <c r="H60" s="37">
        <v>1</v>
      </c>
      <c r="I60" s="37">
        <v>2</v>
      </c>
      <c r="J60" s="37">
        <v>303</v>
      </c>
      <c r="K60" s="40" t="s">
        <v>126</v>
      </c>
      <c r="L60" s="37">
        <v>107</v>
      </c>
      <c r="M60" s="37">
        <v>57</v>
      </c>
      <c r="N60" s="37"/>
      <c r="O60" s="37">
        <v>70</v>
      </c>
      <c r="P60" s="37">
        <v>0</v>
      </c>
      <c r="Q60" s="37">
        <v>169</v>
      </c>
      <c r="R60" s="42">
        <v>472</v>
      </c>
    </row>
    <row r="61" spans="1:18" x14ac:dyDescent="0.3">
      <c r="A61" s="39" t="s">
        <v>57</v>
      </c>
      <c r="B61" s="37">
        <v>0</v>
      </c>
      <c r="C61" s="37">
        <v>33</v>
      </c>
      <c r="D61" s="37">
        <v>24</v>
      </c>
      <c r="E61" s="37">
        <v>9</v>
      </c>
      <c r="F61" s="37">
        <v>0</v>
      </c>
      <c r="G61" s="37">
        <v>0</v>
      </c>
      <c r="H61" s="37">
        <v>0</v>
      </c>
      <c r="I61" s="37">
        <v>0</v>
      </c>
      <c r="J61" s="37">
        <v>33</v>
      </c>
      <c r="K61" s="40" t="s">
        <v>57</v>
      </c>
      <c r="L61" s="37">
        <v>0</v>
      </c>
      <c r="M61" s="37">
        <v>48</v>
      </c>
      <c r="N61" s="37">
        <v>12</v>
      </c>
      <c r="O61" s="37">
        <v>36</v>
      </c>
      <c r="P61" s="37">
        <v>2</v>
      </c>
      <c r="Q61" s="37">
        <v>38</v>
      </c>
      <c r="R61" s="42">
        <v>71</v>
      </c>
    </row>
    <row r="62" spans="1:18" x14ac:dyDescent="0.3">
      <c r="A62" s="39" t="s">
        <v>127</v>
      </c>
      <c r="B62" s="37">
        <v>480</v>
      </c>
      <c r="C62" s="37">
        <v>101</v>
      </c>
      <c r="D62" s="37"/>
      <c r="E62" s="37"/>
      <c r="F62" s="37">
        <v>97</v>
      </c>
      <c r="G62" s="37">
        <v>84</v>
      </c>
      <c r="H62" s="37">
        <v>0</v>
      </c>
      <c r="I62" s="37">
        <v>3</v>
      </c>
      <c r="J62" s="37">
        <v>740</v>
      </c>
      <c r="K62" s="40" t="s">
        <v>127</v>
      </c>
      <c r="L62" s="37">
        <v>27</v>
      </c>
      <c r="M62" s="37">
        <v>126</v>
      </c>
      <c r="N62" s="37"/>
      <c r="O62" s="37">
        <v>149</v>
      </c>
      <c r="P62" s="37">
        <v>50</v>
      </c>
      <c r="Q62" s="37">
        <v>225</v>
      </c>
      <c r="R62" s="42">
        <v>965</v>
      </c>
    </row>
    <row r="63" spans="1:18" x14ac:dyDescent="0.3">
      <c r="A63" s="39" t="s">
        <v>128</v>
      </c>
      <c r="B63" s="37">
        <v>987</v>
      </c>
      <c r="C63" s="37">
        <v>556</v>
      </c>
      <c r="D63" s="37"/>
      <c r="E63" s="37"/>
      <c r="F63" s="37">
        <v>233</v>
      </c>
      <c r="G63" s="37">
        <v>1</v>
      </c>
      <c r="H63" s="37">
        <v>0</v>
      </c>
      <c r="I63" s="37">
        <v>5</v>
      </c>
      <c r="J63" s="37">
        <v>1752</v>
      </c>
      <c r="K63" s="40" t="s">
        <v>128</v>
      </c>
      <c r="L63" s="37">
        <v>509</v>
      </c>
      <c r="M63" s="37">
        <v>680</v>
      </c>
      <c r="N63" s="37"/>
      <c r="O63" s="37">
        <v>711</v>
      </c>
      <c r="P63" s="37">
        <v>137</v>
      </c>
      <c r="Q63" s="37">
        <v>1342</v>
      </c>
      <c r="R63" s="42">
        <v>3094</v>
      </c>
    </row>
    <row r="64" spans="1:18" x14ac:dyDescent="0.3">
      <c r="A64" s="39" t="s">
        <v>129</v>
      </c>
      <c r="B64" s="37">
        <v>31</v>
      </c>
      <c r="C64" s="37">
        <v>6</v>
      </c>
      <c r="D64" s="37">
        <v>5</v>
      </c>
      <c r="E64" s="37">
        <v>1</v>
      </c>
      <c r="F64" s="37">
        <v>2</v>
      </c>
      <c r="G64" s="37">
        <v>4</v>
      </c>
      <c r="H64" s="37">
        <v>0</v>
      </c>
      <c r="I64" s="37">
        <v>0</v>
      </c>
      <c r="J64" s="37">
        <v>43</v>
      </c>
      <c r="K64" s="40" t="s">
        <v>129</v>
      </c>
      <c r="L64" s="37">
        <v>14</v>
      </c>
      <c r="M64" s="37">
        <v>21</v>
      </c>
      <c r="N64" s="37">
        <v>4</v>
      </c>
      <c r="O64" s="37">
        <v>17</v>
      </c>
      <c r="P64" s="37">
        <v>3</v>
      </c>
      <c r="Q64" s="37">
        <v>34</v>
      </c>
      <c r="R64" s="42">
        <v>77</v>
      </c>
    </row>
    <row r="65" spans="1:18" x14ac:dyDescent="0.3">
      <c r="A65" s="39" t="s">
        <v>130</v>
      </c>
      <c r="B65" s="37">
        <v>72</v>
      </c>
      <c r="C65" s="37">
        <v>2</v>
      </c>
      <c r="D65" s="37"/>
      <c r="E65" s="37"/>
      <c r="F65" s="37">
        <v>0</v>
      </c>
      <c r="G65" s="37">
        <v>22</v>
      </c>
      <c r="H65" s="37">
        <v>0</v>
      </c>
      <c r="I65" s="37">
        <v>0</v>
      </c>
      <c r="J65" s="37">
        <v>91</v>
      </c>
      <c r="K65" s="40" t="s">
        <v>130</v>
      </c>
      <c r="L65" s="37">
        <v>14</v>
      </c>
      <c r="M65" s="37">
        <v>33</v>
      </c>
      <c r="N65" s="37"/>
      <c r="O65" s="37">
        <v>35</v>
      </c>
      <c r="P65" s="37">
        <v>2</v>
      </c>
      <c r="Q65" s="37">
        <v>50</v>
      </c>
      <c r="R65" s="42">
        <v>141</v>
      </c>
    </row>
    <row r="66" spans="1:18" x14ac:dyDescent="0.3">
      <c r="A66" s="39" t="s">
        <v>131</v>
      </c>
      <c r="B66" s="37">
        <v>1973</v>
      </c>
      <c r="C66" s="37">
        <v>313</v>
      </c>
      <c r="D66" s="37"/>
      <c r="E66" s="37"/>
      <c r="F66" s="37">
        <v>112</v>
      </c>
      <c r="G66" s="37">
        <v>116</v>
      </c>
      <c r="H66" s="37">
        <v>5</v>
      </c>
      <c r="I66" s="37">
        <v>59</v>
      </c>
      <c r="J66" s="37">
        <v>2525</v>
      </c>
      <c r="K66" s="40" t="s">
        <v>131</v>
      </c>
      <c r="L66" s="37">
        <v>359</v>
      </c>
      <c r="M66" s="37">
        <v>503</v>
      </c>
      <c r="N66" s="37"/>
      <c r="O66" s="37">
        <v>536</v>
      </c>
      <c r="P66" s="37">
        <v>17</v>
      </c>
      <c r="Q66" s="37">
        <v>905</v>
      </c>
      <c r="R66" s="42">
        <v>3430</v>
      </c>
    </row>
    <row r="67" spans="1:18" x14ac:dyDescent="0.3">
      <c r="A67" s="39" t="s">
        <v>132</v>
      </c>
      <c r="B67" s="37">
        <v>229</v>
      </c>
      <c r="C67" s="37">
        <v>108</v>
      </c>
      <c r="D67" s="37"/>
      <c r="E67" s="37"/>
      <c r="F67" s="37">
        <v>50</v>
      </c>
      <c r="G67" s="37">
        <v>6</v>
      </c>
      <c r="H67" s="37">
        <v>0</v>
      </c>
      <c r="I67" s="37">
        <v>0</v>
      </c>
      <c r="J67" s="37">
        <v>383</v>
      </c>
      <c r="K67" s="40" t="s">
        <v>132</v>
      </c>
      <c r="L67" s="37">
        <v>119</v>
      </c>
      <c r="M67" s="37">
        <v>123</v>
      </c>
      <c r="N67" s="37"/>
      <c r="O67" s="37">
        <v>128</v>
      </c>
      <c r="P67" s="37">
        <v>18</v>
      </c>
      <c r="Q67" s="37">
        <v>260</v>
      </c>
      <c r="R67" s="42">
        <v>643</v>
      </c>
    </row>
    <row r="68" spans="1:18" x14ac:dyDescent="0.3">
      <c r="A68" s="39" t="s">
        <v>133</v>
      </c>
      <c r="B68" s="37">
        <v>2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2</v>
      </c>
      <c r="K68" s="40" t="s">
        <v>133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42">
        <v>2</v>
      </c>
    </row>
    <row r="69" spans="1:18" x14ac:dyDescent="0.3">
      <c r="A69" s="39" t="s">
        <v>134</v>
      </c>
      <c r="B69" s="37">
        <v>747</v>
      </c>
      <c r="C69" s="37">
        <v>820</v>
      </c>
      <c r="D69" s="37"/>
      <c r="E69" s="37"/>
      <c r="F69" s="37">
        <v>72</v>
      </c>
      <c r="G69" s="37">
        <v>20</v>
      </c>
      <c r="H69" s="37">
        <v>3</v>
      </c>
      <c r="I69" s="37">
        <v>36</v>
      </c>
      <c r="J69" s="37">
        <v>1648</v>
      </c>
      <c r="K69" s="40" t="s">
        <v>134</v>
      </c>
      <c r="L69" s="37">
        <v>796</v>
      </c>
      <c r="M69" s="37">
        <v>581</v>
      </c>
      <c r="N69" s="37"/>
      <c r="O69" s="37">
        <v>636</v>
      </c>
      <c r="P69" s="37">
        <v>15</v>
      </c>
      <c r="Q69" s="37">
        <v>1344</v>
      </c>
      <c r="R69" s="42">
        <v>2992</v>
      </c>
    </row>
    <row r="70" spans="1:18" x14ac:dyDescent="0.3">
      <c r="A70" s="39" t="s">
        <v>135</v>
      </c>
      <c r="B70" s="37">
        <v>1512</v>
      </c>
      <c r="C70" s="37">
        <v>236</v>
      </c>
      <c r="D70" s="37"/>
      <c r="E70" s="37"/>
      <c r="F70" s="37">
        <v>126</v>
      </c>
      <c r="G70" s="37">
        <v>80</v>
      </c>
      <c r="H70" s="37">
        <v>1</v>
      </c>
      <c r="I70" s="37">
        <v>11</v>
      </c>
      <c r="J70" s="37">
        <v>1939</v>
      </c>
      <c r="K70" s="40" t="s">
        <v>135</v>
      </c>
      <c r="L70" s="37">
        <v>391</v>
      </c>
      <c r="M70" s="37">
        <v>500</v>
      </c>
      <c r="N70" s="37"/>
      <c r="O70" s="37">
        <v>550</v>
      </c>
      <c r="P70" s="37">
        <v>63</v>
      </c>
      <c r="Q70" s="37">
        <v>980</v>
      </c>
      <c r="R70" s="42">
        <v>2919</v>
      </c>
    </row>
    <row r="71" spans="1:18" x14ac:dyDescent="0.3">
      <c r="A71" s="39" t="s">
        <v>136</v>
      </c>
      <c r="B71" s="37">
        <v>62</v>
      </c>
      <c r="C71" s="37">
        <v>0</v>
      </c>
      <c r="D71" s="37"/>
      <c r="E71" s="37"/>
      <c r="F71" s="37">
        <v>0</v>
      </c>
      <c r="G71" s="37">
        <v>0</v>
      </c>
      <c r="H71" s="37">
        <v>0</v>
      </c>
      <c r="I71" s="37">
        <v>0</v>
      </c>
      <c r="J71" s="37">
        <v>56</v>
      </c>
      <c r="K71" s="40" t="s">
        <v>136</v>
      </c>
      <c r="L71" s="37">
        <v>9</v>
      </c>
      <c r="M71" s="37">
        <v>2</v>
      </c>
      <c r="N71" s="37"/>
      <c r="O71" s="37">
        <v>3</v>
      </c>
      <c r="P71" s="37">
        <v>0</v>
      </c>
      <c r="Q71" s="37">
        <v>10</v>
      </c>
      <c r="R71" s="42">
        <v>66</v>
      </c>
    </row>
    <row r="72" spans="1:18" x14ac:dyDescent="0.3">
      <c r="A72" s="39" t="s">
        <v>137</v>
      </c>
      <c r="B72" s="37">
        <v>2</v>
      </c>
      <c r="C72" s="37">
        <v>0</v>
      </c>
      <c r="D72" s="37"/>
      <c r="E72" s="37"/>
      <c r="F72" s="37">
        <v>0</v>
      </c>
      <c r="G72" s="37">
        <v>0</v>
      </c>
      <c r="H72" s="37">
        <v>0</v>
      </c>
      <c r="I72" s="37">
        <v>0</v>
      </c>
      <c r="J72" s="37">
        <v>2</v>
      </c>
      <c r="K72" s="40" t="s">
        <v>137</v>
      </c>
      <c r="L72" s="37">
        <v>2</v>
      </c>
      <c r="M72" s="37">
        <v>1</v>
      </c>
      <c r="N72" s="37"/>
      <c r="O72" s="37">
        <v>1</v>
      </c>
      <c r="P72" s="37">
        <v>0</v>
      </c>
      <c r="Q72" s="37">
        <v>3</v>
      </c>
      <c r="R72" s="42">
        <v>5</v>
      </c>
    </row>
    <row r="73" spans="1:18" x14ac:dyDescent="0.3">
      <c r="A73" s="39" t="s">
        <v>138</v>
      </c>
      <c r="B73" s="37">
        <v>3</v>
      </c>
      <c r="C73" s="37">
        <v>0</v>
      </c>
      <c r="D73" s="37"/>
      <c r="E73" s="37"/>
      <c r="F73" s="37">
        <v>0</v>
      </c>
      <c r="G73" s="37">
        <v>0</v>
      </c>
      <c r="H73" s="37">
        <v>0</v>
      </c>
      <c r="I73" s="37">
        <v>0</v>
      </c>
      <c r="J73" s="37">
        <v>3</v>
      </c>
      <c r="K73" s="40" t="s">
        <v>138</v>
      </c>
      <c r="L73" s="37">
        <v>1</v>
      </c>
      <c r="M73" s="37">
        <v>0</v>
      </c>
      <c r="N73" s="37"/>
      <c r="O73" s="37">
        <v>0</v>
      </c>
      <c r="P73" s="37">
        <v>0</v>
      </c>
      <c r="Q73" s="37">
        <v>1</v>
      </c>
      <c r="R73" s="42">
        <v>4</v>
      </c>
    </row>
    <row r="74" spans="1:18" x14ac:dyDescent="0.3">
      <c r="A74" s="39" t="s">
        <v>139</v>
      </c>
      <c r="B74" s="37">
        <v>0</v>
      </c>
      <c r="C74" s="37">
        <v>0</v>
      </c>
      <c r="D74" s="37"/>
      <c r="E74" s="37"/>
      <c r="F74" s="37" t="s">
        <v>148</v>
      </c>
      <c r="G74" s="37" t="s">
        <v>148</v>
      </c>
      <c r="H74" s="37" t="s">
        <v>148</v>
      </c>
      <c r="I74" s="37" t="s">
        <v>148</v>
      </c>
      <c r="J74" s="37" t="s">
        <v>148</v>
      </c>
      <c r="K74" s="40" t="s">
        <v>139</v>
      </c>
      <c r="L74" s="37" t="s">
        <v>149</v>
      </c>
      <c r="M74" s="37"/>
      <c r="N74" s="37"/>
      <c r="O74" s="37" t="s">
        <v>148</v>
      </c>
      <c r="P74" s="37" t="s">
        <v>148</v>
      </c>
      <c r="Q74" s="37" t="s">
        <v>149</v>
      </c>
      <c r="R74" s="42" t="s">
        <v>149</v>
      </c>
    </row>
    <row r="75" spans="1:18" x14ac:dyDescent="0.3">
      <c r="A75" s="39" t="s">
        <v>140</v>
      </c>
      <c r="B75" s="37">
        <v>1061</v>
      </c>
      <c r="C75" s="37">
        <v>146</v>
      </c>
      <c r="D75" s="37"/>
      <c r="E75" s="37"/>
      <c r="F75" s="37">
        <v>21</v>
      </c>
      <c r="G75" s="37">
        <v>39</v>
      </c>
      <c r="H75" s="37">
        <v>3</v>
      </c>
      <c r="I75" s="37">
        <v>15</v>
      </c>
      <c r="J75" s="37">
        <v>1245</v>
      </c>
      <c r="K75" s="40" t="s">
        <v>140</v>
      </c>
      <c r="L75" s="37">
        <v>275</v>
      </c>
      <c r="M75" s="37">
        <v>220</v>
      </c>
      <c r="N75" s="37"/>
      <c r="O75" s="37">
        <v>279</v>
      </c>
      <c r="P75" s="37">
        <v>60</v>
      </c>
      <c r="Q75" s="37">
        <v>593</v>
      </c>
      <c r="R75" s="42">
        <v>1838</v>
      </c>
    </row>
    <row r="76" spans="1:18" x14ac:dyDescent="0.3">
      <c r="A76" s="39" t="s">
        <v>141</v>
      </c>
      <c r="B76" s="37">
        <v>6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5</v>
      </c>
      <c r="K76" s="40" t="s">
        <v>141</v>
      </c>
      <c r="L76" s="37">
        <v>14</v>
      </c>
      <c r="M76" s="37"/>
      <c r="N76" s="37"/>
      <c r="O76" s="37">
        <v>0</v>
      </c>
      <c r="P76" s="37">
        <v>0</v>
      </c>
      <c r="Q76" s="37">
        <v>11</v>
      </c>
      <c r="R76" s="42">
        <v>16</v>
      </c>
    </row>
    <row r="77" spans="1:18" x14ac:dyDescent="0.3">
      <c r="A77" s="45" t="s">
        <v>107</v>
      </c>
      <c r="B77" s="44">
        <v>19842</v>
      </c>
      <c r="C77" s="44">
        <v>8511</v>
      </c>
      <c r="D77" s="44"/>
      <c r="E77" s="44"/>
      <c r="F77" s="44">
        <v>2367</v>
      </c>
      <c r="G77" s="44">
        <v>862</v>
      </c>
      <c r="H77" s="44">
        <v>35</v>
      </c>
      <c r="I77" s="44">
        <v>300</v>
      </c>
      <c r="J77" s="44">
        <v>31917</v>
      </c>
      <c r="K77" s="46" t="s">
        <v>107</v>
      </c>
      <c r="L77" s="44">
        <v>8791</v>
      </c>
      <c r="M77" s="44"/>
      <c r="N77" s="44"/>
      <c r="O77" s="44">
        <v>9061</v>
      </c>
      <c r="P77" s="44">
        <v>996</v>
      </c>
      <c r="Q77" s="44">
        <v>18848</v>
      </c>
      <c r="R77" s="30">
        <v>50765</v>
      </c>
    </row>
  </sheetData>
  <mergeCells count="2">
    <mergeCell ref="A1:L1"/>
    <mergeCell ref="A2:L2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3"/>
  <sheetViews>
    <sheetView topLeftCell="A106" zoomScale="60" zoomScaleNormal="60" workbookViewId="0">
      <selection activeCell="K15" sqref="K15"/>
    </sheetView>
  </sheetViews>
  <sheetFormatPr defaultRowHeight="14.4" x14ac:dyDescent="0.3"/>
  <cols>
    <col min="1" max="1" width="16.6640625" customWidth="1"/>
    <col min="2" max="2" width="16.5546875" customWidth="1"/>
    <col min="3" max="3" width="18.33203125" customWidth="1"/>
    <col min="4" max="4" width="18.88671875" customWidth="1"/>
    <col min="5" max="5" width="17.109375" customWidth="1"/>
    <col min="6" max="6" width="15.6640625" customWidth="1"/>
    <col min="7" max="7" width="15.33203125" customWidth="1"/>
    <col min="8" max="8" width="16.5546875" customWidth="1"/>
    <col min="9" max="10" width="15.88671875" customWidth="1"/>
    <col min="11" max="11" width="15.109375" customWidth="1"/>
    <col min="12" max="12" width="18.88671875" customWidth="1"/>
    <col min="13" max="17" width="12" customWidth="1"/>
  </cols>
  <sheetData>
    <row r="1" spans="1:12" ht="46.5" customHeight="1" x14ac:dyDescent="0.5">
      <c r="A1" s="88" t="s">
        <v>150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</row>
    <row r="2" spans="1:12" x14ac:dyDescent="0.3">
      <c r="A2" s="91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x14ac:dyDescent="0.3">
      <c r="A3" s="37" t="s">
        <v>2</v>
      </c>
      <c r="B3" s="37"/>
      <c r="C3" s="37"/>
      <c r="D3" s="37"/>
      <c r="E3" s="37"/>
      <c r="F3" s="37"/>
      <c r="G3" s="37" t="s">
        <v>3</v>
      </c>
      <c r="H3" s="37"/>
      <c r="I3" s="37"/>
      <c r="J3" s="37"/>
      <c r="K3" s="37"/>
      <c r="L3" s="37"/>
    </row>
    <row r="4" spans="1:12" x14ac:dyDescent="0.3">
      <c r="A4" s="37" t="s">
        <v>4</v>
      </c>
      <c r="B4" s="37" t="s">
        <v>109</v>
      </c>
      <c r="C4" s="37" t="s">
        <v>110</v>
      </c>
      <c r="D4" s="37" t="s">
        <v>7</v>
      </c>
      <c r="E4" s="37" t="s">
        <v>8</v>
      </c>
      <c r="F4" s="37" t="s">
        <v>151</v>
      </c>
      <c r="G4" s="37" t="s">
        <v>4</v>
      </c>
      <c r="H4" s="37" t="s">
        <v>109</v>
      </c>
      <c r="I4" s="37" t="s">
        <v>110</v>
      </c>
      <c r="J4" s="37" t="s">
        <v>7</v>
      </c>
      <c r="K4" s="37" t="s">
        <v>11</v>
      </c>
      <c r="L4" s="37" t="s">
        <v>12</v>
      </c>
    </row>
    <row r="5" spans="1:12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x14ac:dyDescent="0.3">
      <c r="A7" s="33" t="s">
        <v>13</v>
      </c>
      <c r="B7" s="43" t="s">
        <v>14</v>
      </c>
      <c r="C7" s="43" t="s">
        <v>152</v>
      </c>
      <c r="D7" s="43" t="s">
        <v>16</v>
      </c>
      <c r="E7" s="43" t="s">
        <v>17</v>
      </c>
      <c r="F7" s="43" t="s">
        <v>97</v>
      </c>
      <c r="G7" s="43" t="s">
        <v>19</v>
      </c>
      <c r="H7" s="43" t="s">
        <v>20</v>
      </c>
      <c r="I7" s="43" t="s">
        <v>153</v>
      </c>
      <c r="J7" s="43" t="s">
        <v>22</v>
      </c>
      <c r="K7" s="43" t="s">
        <v>23</v>
      </c>
      <c r="L7" s="32" t="s">
        <v>24</v>
      </c>
    </row>
    <row r="8" spans="1:12" x14ac:dyDescent="0.3">
      <c r="A8" s="39" t="s">
        <v>154</v>
      </c>
      <c r="B8" s="37">
        <v>4</v>
      </c>
      <c r="C8" s="37">
        <v>3</v>
      </c>
      <c r="D8" s="37">
        <v>0</v>
      </c>
      <c r="E8" s="37">
        <v>1</v>
      </c>
      <c r="F8" s="37">
        <f>SUM(Table14[[#This Row],[Column2]:[Column6]])</f>
        <v>8</v>
      </c>
      <c r="G8" s="40" t="s">
        <v>154</v>
      </c>
      <c r="H8" s="37">
        <v>2</v>
      </c>
      <c r="I8" s="37">
        <v>2</v>
      </c>
      <c r="J8" s="37">
        <v>0</v>
      </c>
      <c r="K8" s="37">
        <f>SUM(Table14[[#This Row],[Column9]:[Column12]])</f>
        <v>4</v>
      </c>
      <c r="L8" s="42">
        <f t="shared" ref="L8:L39" si="0">F8+K8</f>
        <v>12</v>
      </c>
    </row>
    <row r="9" spans="1:12" x14ac:dyDescent="0.3">
      <c r="A9" s="39" t="s">
        <v>155</v>
      </c>
      <c r="B9" s="37">
        <v>1</v>
      </c>
      <c r="C9" s="37">
        <v>0</v>
      </c>
      <c r="D9" s="37">
        <v>0</v>
      </c>
      <c r="E9" s="37">
        <v>0</v>
      </c>
      <c r="F9" s="37">
        <f>SUM(Table14[[#This Row],[Column2]:[Column6]])</f>
        <v>1</v>
      </c>
      <c r="G9" s="40" t="s">
        <v>155</v>
      </c>
      <c r="H9" s="37">
        <v>5</v>
      </c>
      <c r="I9" s="37">
        <v>0</v>
      </c>
      <c r="J9" s="37">
        <v>0</v>
      </c>
      <c r="K9" s="37">
        <f>SUM(Table14[[#This Row],[Column9]:[Column12]])</f>
        <v>5</v>
      </c>
      <c r="L9" s="42">
        <f t="shared" si="0"/>
        <v>6</v>
      </c>
    </row>
    <row r="10" spans="1:12" x14ac:dyDescent="0.3">
      <c r="A10" s="39" t="s">
        <v>156</v>
      </c>
      <c r="B10" s="37">
        <v>8</v>
      </c>
      <c r="C10" s="37">
        <v>3</v>
      </c>
      <c r="D10" s="37">
        <v>0</v>
      </c>
      <c r="E10" s="37">
        <v>1</v>
      </c>
      <c r="F10" s="37">
        <f>SUM(Table14[[#This Row],[Column2]:[Column6]])</f>
        <v>12</v>
      </c>
      <c r="G10" s="40" t="s">
        <v>156</v>
      </c>
      <c r="H10" s="37">
        <v>5</v>
      </c>
      <c r="I10" s="37">
        <v>2</v>
      </c>
      <c r="J10" s="37">
        <v>0</v>
      </c>
      <c r="K10" s="37">
        <f>SUM(Table14[[#This Row],[Column9]:[Column12]])</f>
        <v>7</v>
      </c>
      <c r="L10" s="42">
        <f t="shared" si="0"/>
        <v>19</v>
      </c>
    </row>
    <row r="11" spans="1:12" x14ac:dyDescent="0.3">
      <c r="A11" s="39" t="s">
        <v>157</v>
      </c>
      <c r="B11" s="37">
        <v>26</v>
      </c>
      <c r="C11" s="37">
        <v>4</v>
      </c>
      <c r="D11" s="37">
        <v>0</v>
      </c>
      <c r="E11" s="37">
        <v>0</v>
      </c>
      <c r="F11" s="37">
        <f>SUM(Table14[[#This Row],[Column2]:[Column6]])</f>
        <v>30</v>
      </c>
      <c r="G11" s="40" t="s">
        <v>157</v>
      </c>
      <c r="H11" s="37">
        <v>18</v>
      </c>
      <c r="I11" s="37">
        <v>21</v>
      </c>
      <c r="J11" s="37">
        <v>0</v>
      </c>
      <c r="K11" s="37">
        <f>SUM(Table14[[#This Row],[Column9]:[Column12]])</f>
        <v>39</v>
      </c>
      <c r="L11" s="42">
        <f t="shared" si="0"/>
        <v>69</v>
      </c>
    </row>
    <row r="12" spans="1:12" x14ac:dyDescent="0.3">
      <c r="A12" s="39" t="s">
        <v>158</v>
      </c>
      <c r="B12" s="37">
        <v>7</v>
      </c>
      <c r="C12" s="37">
        <v>6</v>
      </c>
      <c r="D12" s="37">
        <v>0</v>
      </c>
      <c r="E12" s="37">
        <v>2</v>
      </c>
      <c r="F12" s="37">
        <f>SUM(Table14[[#This Row],[Column2]:[Column6]])</f>
        <v>15</v>
      </c>
      <c r="G12" s="40" t="s">
        <v>158</v>
      </c>
      <c r="H12" s="37">
        <v>4</v>
      </c>
      <c r="I12" s="37">
        <v>3</v>
      </c>
      <c r="J12" s="37">
        <v>0</v>
      </c>
      <c r="K12" s="37">
        <f>SUM(Table14[[#This Row],[Column9]:[Column12]])</f>
        <v>7</v>
      </c>
      <c r="L12" s="42">
        <f t="shared" si="0"/>
        <v>22</v>
      </c>
    </row>
    <row r="13" spans="1:12" x14ac:dyDescent="0.3">
      <c r="A13" s="39" t="s">
        <v>159</v>
      </c>
      <c r="B13" s="37">
        <v>4</v>
      </c>
      <c r="C13" s="37">
        <v>3</v>
      </c>
      <c r="D13" s="37">
        <v>0</v>
      </c>
      <c r="E13" s="37">
        <v>1</v>
      </c>
      <c r="F13" s="37">
        <f>SUM(Table14[[#This Row],[Column2]:[Column6]])</f>
        <v>8</v>
      </c>
      <c r="G13" s="40" t="s">
        <v>159</v>
      </c>
      <c r="H13" s="37">
        <v>3</v>
      </c>
      <c r="I13" s="37">
        <v>2</v>
      </c>
      <c r="J13" s="37">
        <v>0</v>
      </c>
      <c r="K13" s="37">
        <f>SUM(Table14[[#This Row],[Column9]:[Column12]])</f>
        <v>5</v>
      </c>
      <c r="L13" s="42">
        <f t="shared" si="0"/>
        <v>13</v>
      </c>
    </row>
    <row r="14" spans="1:12" x14ac:dyDescent="0.3">
      <c r="A14" s="39" t="s">
        <v>160</v>
      </c>
      <c r="B14" s="37">
        <v>10</v>
      </c>
      <c r="C14" s="37">
        <v>14</v>
      </c>
      <c r="D14" s="37">
        <v>0</v>
      </c>
      <c r="E14" s="37">
        <v>0</v>
      </c>
      <c r="F14" s="37">
        <f>SUM(Table14[[#This Row],[Column2]:[Column6]])</f>
        <v>24</v>
      </c>
      <c r="G14" s="40" t="s">
        <v>160</v>
      </c>
      <c r="H14" s="37">
        <v>14</v>
      </c>
      <c r="I14" s="37">
        <v>4</v>
      </c>
      <c r="J14" s="37">
        <v>0</v>
      </c>
      <c r="K14" s="37">
        <f>SUM(Table14[[#This Row],[Column9]:[Column12]])</f>
        <v>18</v>
      </c>
      <c r="L14" s="42">
        <f t="shared" si="0"/>
        <v>42</v>
      </c>
    </row>
    <row r="15" spans="1:12" x14ac:dyDescent="0.3">
      <c r="A15" s="39" t="s">
        <v>161</v>
      </c>
      <c r="B15" s="37">
        <v>2</v>
      </c>
      <c r="C15" s="37">
        <v>3</v>
      </c>
      <c r="D15" s="37">
        <v>0</v>
      </c>
      <c r="E15" s="37">
        <v>1</v>
      </c>
      <c r="F15" s="37">
        <f>SUM(Table14[[#This Row],[Column2]:[Column6]])</f>
        <v>6</v>
      </c>
      <c r="G15" s="40" t="s">
        <v>161</v>
      </c>
      <c r="H15" s="37">
        <v>4</v>
      </c>
      <c r="I15" s="37">
        <v>3</v>
      </c>
      <c r="J15" s="37">
        <v>0</v>
      </c>
      <c r="K15" s="37">
        <f>SUM(Table14[[#This Row],[Column9]:[Column12]])</f>
        <v>7</v>
      </c>
      <c r="L15" s="42">
        <f t="shared" si="0"/>
        <v>13</v>
      </c>
    </row>
    <row r="16" spans="1:12" x14ac:dyDescent="0.3">
      <c r="A16" s="39" t="s">
        <v>162</v>
      </c>
      <c r="B16" s="37">
        <v>8</v>
      </c>
      <c r="C16" s="37">
        <v>10</v>
      </c>
      <c r="D16" s="37">
        <v>0</v>
      </c>
      <c r="E16" s="37">
        <v>1</v>
      </c>
      <c r="F16" s="37">
        <f>SUM(Table14[[#This Row],[Column2]:[Column6]])</f>
        <v>19</v>
      </c>
      <c r="G16" s="40" t="s">
        <v>162</v>
      </c>
      <c r="H16" s="37">
        <v>30</v>
      </c>
      <c r="I16" s="37">
        <v>5</v>
      </c>
      <c r="J16" s="37">
        <v>0</v>
      </c>
      <c r="K16" s="37">
        <f>SUM(Table14[[#This Row],[Column9]:[Column12]])</f>
        <v>35</v>
      </c>
      <c r="L16" s="42">
        <f t="shared" si="0"/>
        <v>54</v>
      </c>
    </row>
    <row r="17" spans="1:12" x14ac:dyDescent="0.3">
      <c r="A17" s="39" t="s">
        <v>163</v>
      </c>
      <c r="B17" s="37">
        <v>2</v>
      </c>
      <c r="C17" s="37">
        <v>5</v>
      </c>
      <c r="D17" s="37">
        <v>0</v>
      </c>
      <c r="E17" s="37">
        <v>1</v>
      </c>
      <c r="F17" s="37">
        <f>SUM(Table14[[#This Row],[Column2]:[Column6]])</f>
        <v>8</v>
      </c>
      <c r="G17" s="40" t="s">
        <v>163</v>
      </c>
      <c r="H17" s="37">
        <v>3</v>
      </c>
      <c r="I17" s="37">
        <v>6</v>
      </c>
      <c r="J17" s="37">
        <v>0</v>
      </c>
      <c r="K17" s="37">
        <f>SUM(Table14[[#This Row],[Column9]:[Column12]])</f>
        <v>9</v>
      </c>
      <c r="L17" s="42">
        <f t="shared" si="0"/>
        <v>17</v>
      </c>
    </row>
    <row r="18" spans="1:12" x14ac:dyDescent="0.3">
      <c r="A18" s="39" t="s">
        <v>164</v>
      </c>
      <c r="B18" s="37">
        <v>0</v>
      </c>
      <c r="C18" s="37">
        <v>3</v>
      </c>
      <c r="D18" s="37">
        <v>0</v>
      </c>
      <c r="E18" s="37">
        <v>0</v>
      </c>
      <c r="F18" s="37">
        <f>SUM(Table14[[#This Row],[Column2]:[Column6]])</f>
        <v>3</v>
      </c>
      <c r="G18" s="40" t="s">
        <v>164</v>
      </c>
      <c r="H18" s="37">
        <v>6</v>
      </c>
      <c r="I18" s="37">
        <v>0</v>
      </c>
      <c r="J18" s="37">
        <v>0</v>
      </c>
      <c r="K18" s="37">
        <f>SUM(Table14[[#This Row],[Column9]:[Column12]])</f>
        <v>6</v>
      </c>
      <c r="L18" s="42">
        <f t="shared" si="0"/>
        <v>9</v>
      </c>
    </row>
    <row r="19" spans="1:12" x14ac:dyDescent="0.3">
      <c r="A19" s="39" t="s">
        <v>165</v>
      </c>
      <c r="B19" s="37">
        <v>6</v>
      </c>
      <c r="C19" s="37">
        <v>24</v>
      </c>
      <c r="D19" s="37">
        <v>0</v>
      </c>
      <c r="E19" s="37">
        <v>0</v>
      </c>
      <c r="F19" s="37">
        <f>SUM(Table14[[#This Row],[Column2]:[Column6]])</f>
        <v>30</v>
      </c>
      <c r="G19" s="40" t="s">
        <v>165</v>
      </c>
      <c r="H19" s="37">
        <v>33</v>
      </c>
      <c r="I19" s="37">
        <v>12</v>
      </c>
      <c r="J19" s="37">
        <v>0</v>
      </c>
      <c r="K19" s="37">
        <f>SUM(Table14[[#This Row],[Column9]:[Column12]])</f>
        <v>45</v>
      </c>
      <c r="L19" s="42">
        <f t="shared" si="0"/>
        <v>75</v>
      </c>
    </row>
    <row r="20" spans="1:12" x14ac:dyDescent="0.3">
      <c r="A20" s="39" t="s">
        <v>166</v>
      </c>
      <c r="B20" s="37">
        <v>14</v>
      </c>
      <c r="C20" s="37">
        <v>2</v>
      </c>
      <c r="D20" s="37">
        <v>0</v>
      </c>
      <c r="E20" s="37">
        <v>0</v>
      </c>
      <c r="F20" s="37">
        <f>SUM(Table14[[#This Row],[Column2]:[Column6]])</f>
        <v>16</v>
      </c>
      <c r="G20" s="40" t="s">
        <v>166</v>
      </c>
      <c r="H20" s="37">
        <v>9</v>
      </c>
      <c r="I20" s="37">
        <v>4</v>
      </c>
      <c r="J20" s="37">
        <v>0</v>
      </c>
      <c r="K20" s="37">
        <f>SUM(Table14[[#This Row],[Column9]:[Column12]])</f>
        <v>13</v>
      </c>
      <c r="L20" s="42">
        <f t="shared" si="0"/>
        <v>29</v>
      </c>
    </row>
    <row r="21" spans="1:12" x14ac:dyDescent="0.3">
      <c r="A21" s="39" t="s">
        <v>167</v>
      </c>
      <c r="B21" s="37">
        <v>3</v>
      </c>
      <c r="C21" s="37">
        <v>1</v>
      </c>
      <c r="D21" s="37">
        <v>0</v>
      </c>
      <c r="E21" s="37">
        <v>1</v>
      </c>
      <c r="F21" s="37">
        <f>SUM(Table14[[#This Row],[Column2]:[Column6]])</f>
        <v>5</v>
      </c>
      <c r="G21" s="40" t="s">
        <v>167</v>
      </c>
      <c r="H21" s="37">
        <v>6</v>
      </c>
      <c r="I21" s="37">
        <v>3</v>
      </c>
      <c r="J21" s="37">
        <v>0</v>
      </c>
      <c r="K21" s="37">
        <f>SUM(Table14[[#This Row],[Column9]:[Column12]])</f>
        <v>9</v>
      </c>
      <c r="L21" s="42">
        <f t="shared" si="0"/>
        <v>14</v>
      </c>
    </row>
    <row r="22" spans="1:12" x14ac:dyDescent="0.3">
      <c r="A22" s="39" t="s">
        <v>168</v>
      </c>
      <c r="B22" s="37">
        <v>0</v>
      </c>
      <c r="C22" s="37">
        <v>7</v>
      </c>
      <c r="D22" s="37">
        <v>0</v>
      </c>
      <c r="E22" s="37">
        <v>0</v>
      </c>
      <c r="F22" s="37">
        <f>SUM(Table14[[#This Row],[Column2]:[Column6]])</f>
        <v>7</v>
      </c>
      <c r="G22" s="40" t="s">
        <v>168</v>
      </c>
      <c r="H22" s="37">
        <v>5</v>
      </c>
      <c r="I22" s="37">
        <v>3</v>
      </c>
      <c r="J22" s="37">
        <v>0</v>
      </c>
      <c r="K22" s="37">
        <f>SUM(Table14[[#This Row],[Column9]:[Column12]])</f>
        <v>8</v>
      </c>
      <c r="L22" s="42">
        <f t="shared" si="0"/>
        <v>15</v>
      </c>
    </row>
    <row r="23" spans="1:12" x14ac:dyDescent="0.3">
      <c r="A23" s="39" t="s">
        <v>169</v>
      </c>
      <c r="B23" s="37">
        <v>10</v>
      </c>
      <c r="C23" s="37">
        <v>10</v>
      </c>
      <c r="D23" s="37">
        <v>2</v>
      </c>
      <c r="E23" s="37">
        <v>0</v>
      </c>
      <c r="F23" s="37">
        <f>SUM(Table14[[#This Row],[Column2]:[Column6]])</f>
        <v>22</v>
      </c>
      <c r="G23" s="40" t="s">
        <v>169</v>
      </c>
      <c r="H23" s="37">
        <v>11</v>
      </c>
      <c r="I23" s="37">
        <v>16</v>
      </c>
      <c r="J23" s="37">
        <v>0</v>
      </c>
      <c r="K23" s="37">
        <f>SUM(Table14[[#This Row],[Column9]:[Column12]])</f>
        <v>27</v>
      </c>
      <c r="L23" s="42">
        <f t="shared" si="0"/>
        <v>49</v>
      </c>
    </row>
    <row r="24" spans="1:12" x14ac:dyDescent="0.3">
      <c r="A24" s="39" t="s">
        <v>170</v>
      </c>
      <c r="B24" s="37">
        <v>52</v>
      </c>
      <c r="C24" s="37">
        <v>25</v>
      </c>
      <c r="D24" s="37">
        <v>0</v>
      </c>
      <c r="E24" s="37">
        <v>0</v>
      </c>
      <c r="F24" s="37">
        <f>SUM(Table14[[#This Row],[Column2]:[Column6]])</f>
        <v>77</v>
      </c>
      <c r="G24" s="40" t="s">
        <v>170</v>
      </c>
      <c r="H24" s="37">
        <v>35</v>
      </c>
      <c r="I24" s="37">
        <v>16</v>
      </c>
      <c r="J24" s="37">
        <v>12</v>
      </c>
      <c r="K24" s="37">
        <f>SUM(Table14[[#This Row],[Column9]:[Column12]])</f>
        <v>63</v>
      </c>
      <c r="L24" s="42">
        <f t="shared" si="0"/>
        <v>140</v>
      </c>
    </row>
    <row r="25" spans="1:12" x14ac:dyDescent="0.3">
      <c r="A25" s="39" t="s">
        <v>171</v>
      </c>
      <c r="B25" s="37">
        <v>11</v>
      </c>
      <c r="C25" s="37">
        <v>8</v>
      </c>
      <c r="D25" s="37">
        <v>0</v>
      </c>
      <c r="E25" s="37">
        <v>3</v>
      </c>
      <c r="F25" s="37">
        <f>SUM(Table14[[#This Row],[Column2]:[Column6]])</f>
        <v>22</v>
      </c>
      <c r="G25" s="40" t="s">
        <v>171</v>
      </c>
      <c r="H25" s="37">
        <v>5</v>
      </c>
      <c r="I25" s="37">
        <v>5</v>
      </c>
      <c r="J25" s="37">
        <v>0</v>
      </c>
      <c r="K25" s="37">
        <f>SUM(Table14[[#This Row],[Column9]:[Column12]])</f>
        <v>10</v>
      </c>
      <c r="L25" s="42">
        <f t="shared" si="0"/>
        <v>32</v>
      </c>
    </row>
    <row r="26" spans="1:12" x14ac:dyDescent="0.3">
      <c r="A26" s="39" t="s">
        <v>172</v>
      </c>
      <c r="B26" s="37">
        <v>89</v>
      </c>
      <c r="C26" s="37">
        <v>2</v>
      </c>
      <c r="D26" s="37">
        <v>0</v>
      </c>
      <c r="E26" s="37">
        <v>0</v>
      </c>
      <c r="F26" s="37">
        <f>SUM(Table14[[#This Row],[Column2]:[Column6]])</f>
        <v>91</v>
      </c>
      <c r="G26" s="40" t="s">
        <v>172</v>
      </c>
      <c r="H26" s="37">
        <v>210</v>
      </c>
      <c r="I26" s="37">
        <v>10</v>
      </c>
      <c r="J26" s="37">
        <v>15</v>
      </c>
      <c r="K26" s="37">
        <f>SUM(Table14[[#This Row],[Column9]:[Column12]])</f>
        <v>235</v>
      </c>
      <c r="L26" s="42">
        <f t="shared" si="0"/>
        <v>326</v>
      </c>
    </row>
    <row r="27" spans="1:12" x14ac:dyDescent="0.3">
      <c r="A27" s="39" t="s">
        <v>173</v>
      </c>
      <c r="B27" s="37">
        <v>15</v>
      </c>
      <c r="C27" s="37">
        <v>7</v>
      </c>
      <c r="D27" s="37">
        <v>0</v>
      </c>
      <c r="E27" s="37">
        <v>0</v>
      </c>
      <c r="F27" s="37">
        <f>SUM(Table14[[#This Row],[Column2]:[Column6]])</f>
        <v>22</v>
      </c>
      <c r="G27" s="40" t="s">
        <v>173</v>
      </c>
      <c r="H27" s="37">
        <v>18</v>
      </c>
      <c r="I27" s="37">
        <v>5</v>
      </c>
      <c r="J27" s="37">
        <v>0</v>
      </c>
      <c r="K27" s="37">
        <f>SUM(Table14[[#This Row],[Column9]:[Column12]])</f>
        <v>23</v>
      </c>
      <c r="L27" s="42">
        <f t="shared" si="0"/>
        <v>45</v>
      </c>
    </row>
    <row r="28" spans="1:12" x14ac:dyDescent="0.3">
      <c r="A28" s="39" t="s">
        <v>174</v>
      </c>
      <c r="B28" s="37">
        <v>11</v>
      </c>
      <c r="C28" s="37">
        <v>13</v>
      </c>
      <c r="D28" s="37">
        <v>0</v>
      </c>
      <c r="E28" s="37">
        <v>2</v>
      </c>
      <c r="F28" s="37">
        <f>SUM(Table14[[#This Row],[Column2]:[Column6]])</f>
        <v>26</v>
      </c>
      <c r="G28" s="40" t="s">
        <v>174</v>
      </c>
      <c r="H28" s="37">
        <v>10</v>
      </c>
      <c r="I28" s="37">
        <v>11</v>
      </c>
      <c r="J28" s="37">
        <v>0</v>
      </c>
      <c r="K28" s="37">
        <f>SUM(Table14[[#This Row],[Column9]:[Column12]])</f>
        <v>21</v>
      </c>
      <c r="L28" s="42">
        <f t="shared" si="0"/>
        <v>47</v>
      </c>
    </row>
    <row r="29" spans="1:12" x14ac:dyDescent="0.3">
      <c r="A29" s="39" t="s">
        <v>175</v>
      </c>
      <c r="B29" s="37">
        <v>5</v>
      </c>
      <c r="C29" s="37">
        <v>0</v>
      </c>
      <c r="D29" s="37">
        <v>0</v>
      </c>
      <c r="E29" s="37">
        <v>0</v>
      </c>
      <c r="F29" s="37">
        <f>SUM(Table14[[#This Row],[Column2]:[Column6]])</f>
        <v>5</v>
      </c>
      <c r="G29" s="40" t="s">
        <v>175</v>
      </c>
      <c r="H29" s="37">
        <v>6</v>
      </c>
      <c r="I29" s="37">
        <v>12</v>
      </c>
      <c r="J29" s="37">
        <v>0</v>
      </c>
      <c r="K29" s="37">
        <f>SUM(Table14[[#This Row],[Column9]:[Column12]])</f>
        <v>18</v>
      </c>
      <c r="L29" s="42">
        <f t="shared" si="0"/>
        <v>23</v>
      </c>
    </row>
    <row r="30" spans="1:12" x14ac:dyDescent="0.3">
      <c r="A30" s="39" t="s">
        <v>176</v>
      </c>
      <c r="B30" s="37">
        <v>19</v>
      </c>
      <c r="C30" s="37">
        <v>13</v>
      </c>
      <c r="D30" s="37">
        <v>0</v>
      </c>
      <c r="E30" s="37">
        <v>0</v>
      </c>
      <c r="F30" s="37">
        <f>SUM(Table14[[#This Row],[Column2]:[Column6]])</f>
        <v>32</v>
      </c>
      <c r="G30" s="40" t="s">
        <v>176</v>
      </c>
      <c r="H30" s="37">
        <v>7</v>
      </c>
      <c r="I30" s="37">
        <v>13</v>
      </c>
      <c r="J30" s="37">
        <v>0</v>
      </c>
      <c r="K30" s="37">
        <f>SUM(Table14[[#This Row],[Column9]:[Column12]])</f>
        <v>20</v>
      </c>
      <c r="L30" s="42">
        <f t="shared" si="0"/>
        <v>52</v>
      </c>
    </row>
    <row r="31" spans="1:12" x14ac:dyDescent="0.3">
      <c r="A31" s="39" t="s">
        <v>177</v>
      </c>
      <c r="B31" s="37">
        <v>13</v>
      </c>
      <c r="C31" s="37">
        <v>15</v>
      </c>
      <c r="D31" s="37">
        <v>0</v>
      </c>
      <c r="E31" s="37">
        <v>0</v>
      </c>
      <c r="F31" s="37">
        <f>SUM(Table14[[#This Row],[Column2]:[Column6]])</f>
        <v>28</v>
      </c>
      <c r="G31" s="40" t="s">
        <v>177</v>
      </c>
      <c r="H31" s="37">
        <v>23</v>
      </c>
      <c r="I31" s="37">
        <v>17</v>
      </c>
      <c r="J31" s="37">
        <v>0</v>
      </c>
      <c r="K31" s="37">
        <f>SUM(Table14[[#This Row],[Column9]:[Column12]])</f>
        <v>40</v>
      </c>
      <c r="L31" s="42">
        <f t="shared" si="0"/>
        <v>68</v>
      </c>
    </row>
    <row r="32" spans="1:12" x14ac:dyDescent="0.3">
      <c r="A32" s="39" t="s">
        <v>178</v>
      </c>
      <c r="B32" s="37">
        <v>4</v>
      </c>
      <c r="C32" s="37">
        <v>2</v>
      </c>
      <c r="D32" s="37">
        <v>0</v>
      </c>
      <c r="E32" s="37">
        <v>1</v>
      </c>
      <c r="F32" s="37">
        <f>SUM(Table14[[#This Row],[Column2]:[Column6]])</f>
        <v>7</v>
      </c>
      <c r="G32" s="40" t="s">
        <v>178</v>
      </c>
      <c r="H32" s="37">
        <v>6</v>
      </c>
      <c r="I32" s="37">
        <v>3</v>
      </c>
      <c r="J32" s="37">
        <v>0</v>
      </c>
      <c r="K32" s="37">
        <f>SUM(Table14[[#This Row],[Column9]:[Column12]])</f>
        <v>9</v>
      </c>
      <c r="L32" s="42">
        <f t="shared" si="0"/>
        <v>16</v>
      </c>
    </row>
    <row r="33" spans="1:12" x14ac:dyDescent="0.3">
      <c r="A33" s="39" t="s">
        <v>179</v>
      </c>
      <c r="B33" s="37">
        <v>4</v>
      </c>
      <c r="C33" s="37">
        <v>2</v>
      </c>
      <c r="D33" s="37">
        <v>0</v>
      </c>
      <c r="E33" s="37">
        <v>1</v>
      </c>
      <c r="F33" s="37">
        <f>SUM(Table14[[#This Row],[Column2]:[Column6]])</f>
        <v>7</v>
      </c>
      <c r="G33" s="40" t="s">
        <v>179</v>
      </c>
      <c r="H33" s="37">
        <v>4</v>
      </c>
      <c r="I33" s="37">
        <v>3</v>
      </c>
      <c r="J33" s="37">
        <v>0</v>
      </c>
      <c r="K33" s="37">
        <f>SUM(Table14[[#This Row],[Column9]:[Column12]])</f>
        <v>7</v>
      </c>
      <c r="L33" s="42">
        <f t="shared" si="0"/>
        <v>14</v>
      </c>
    </row>
    <row r="34" spans="1:12" x14ac:dyDescent="0.3">
      <c r="A34" s="39" t="s">
        <v>180</v>
      </c>
      <c r="B34" s="37">
        <v>0</v>
      </c>
      <c r="C34" s="37">
        <v>0</v>
      </c>
      <c r="D34" s="37">
        <v>0</v>
      </c>
      <c r="E34" s="37">
        <v>0</v>
      </c>
      <c r="F34" s="37">
        <f>SUM(Table14[[#This Row],[Column2]:[Column6]])</f>
        <v>0</v>
      </c>
      <c r="G34" s="40" t="s">
        <v>180</v>
      </c>
      <c r="H34" s="37">
        <v>0</v>
      </c>
      <c r="I34" s="37">
        <v>0</v>
      </c>
      <c r="J34" s="37">
        <v>0</v>
      </c>
      <c r="K34" s="37">
        <f>SUM(Table14[[#This Row],[Column9]:[Column12]])</f>
        <v>0</v>
      </c>
      <c r="L34" s="42">
        <f t="shared" si="0"/>
        <v>0</v>
      </c>
    </row>
    <row r="35" spans="1:12" x14ac:dyDescent="0.3">
      <c r="A35" s="39" t="s">
        <v>181</v>
      </c>
      <c r="B35" s="37">
        <v>2</v>
      </c>
      <c r="C35" s="37">
        <v>4</v>
      </c>
      <c r="D35" s="37">
        <v>0</v>
      </c>
      <c r="E35" s="37">
        <v>0</v>
      </c>
      <c r="F35" s="37">
        <f>SUM(Table14[[#This Row],[Column2]:[Column6]])</f>
        <v>6</v>
      </c>
      <c r="G35" s="40" t="s">
        <v>181</v>
      </c>
      <c r="H35" s="37">
        <v>5</v>
      </c>
      <c r="I35" s="37">
        <v>3</v>
      </c>
      <c r="J35" s="37">
        <v>0</v>
      </c>
      <c r="K35" s="37">
        <f>SUM(Table14[[#This Row],[Column9]:[Column12]])</f>
        <v>8</v>
      </c>
      <c r="L35" s="42">
        <f t="shared" si="0"/>
        <v>14</v>
      </c>
    </row>
    <row r="36" spans="1:12" x14ac:dyDescent="0.3">
      <c r="A36" s="39" t="s">
        <v>182</v>
      </c>
      <c r="B36" s="37">
        <v>4</v>
      </c>
      <c r="C36" s="37">
        <v>1</v>
      </c>
      <c r="D36" s="37">
        <v>0</v>
      </c>
      <c r="E36" s="37">
        <v>0</v>
      </c>
      <c r="F36" s="37">
        <f>SUM(Table14[[#This Row],[Column2]:[Column6]])</f>
        <v>5</v>
      </c>
      <c r="G36" s="40" t="s">
        <v>182</v>
      </c>
      <c r="H36" s="37">
        <v>6</v>
      </c>
      <c r="I36" s="37">
        <v>1</v>
      </c>
      <c r="J36" s="37">
        <v>0</v>
      </c>
      <c r="K36" s="37">
        <f>SUM(Table14[[#This Row],[Column9]:[Column12]])</f>
        <v>7</v>
      </c>
      <c r="L36" s="42">
        <f t="shared" si="0"/>
        <v>12</v>
      </c>
    </row>
    <row r="37" spans="1:12" x14ac:dyDescent="0.3">
      <c r="A37" s="39" t="s">
        <v>183</v>
      </c>
      <c r="B37" s="37">
        <v>4</v>
      </c>
      <c r="C37" s="37">
        <v>3</v>
      </c>
      <c r="D37" s="37">
        <v>0</v>
      </c>
      <c r="E37" s="37">
        <v>2</v>
      </c>
      <c r="F37" s="37">
        <f>SUM(Table14[[#This Row],[Column2]:[Column6]])</f>
        <v>9</v>
      </c>
      <c r="G37" s="40" t="s">
        <v>183</v>
      </c>
      <c r="H37" s="37">
        <v>4</v>
      </c>
      <c r="I37" s="37">
        <v>1</v>
      </c>
      <c r="J37" s="37">
        <v>0</v>
      </c>
      <c r="K37" s="37">
        <f>SUM(Table14[[#This Row],[Column9]:[Column12]])</f>
        <v>5</v>
      </c>
      <c r="L37" s="42">
        <f t="shared" si="0"/>
        <v>14</v>
      </c>
    </row>
    <row r="38" spans="1:12" x14ac:dyDescent="0.3">
      <c r="A38" s="39" t="s">
        <v>184</v>
      </c>
      <c r="B38" s="37">
        <v>0</v>
      </c>
      <c r="C38" s="37">
        <v>0</v>
      </c>
      <c r="D38" s="37">
        <v>0</v>
      </c>
      <c r="E38" s="37">
        <v>0</v>
      </c>
      <c r="F38" s="37">
        <f>SUM(Table14[[#This Row],[Column2]:[Column6]])</f>
        <v>0</v>
      </c>
      <c r="G38" s="40" t="s">
        <v>184</v>
      </c>
      <c r="H38" s="37">
        <v>2</v>
      </c>
      <c r="I38" s="37">
        <v>2</v>
      </c>
      <c r="J38" s="37">
        <v>0</v>
      </c>
      <c r="K38" s="37">
        <f>SUM(Table14[[#This Row],[Column9]:[Column12]])</f>
        <v>4</v>
      </c>
      <c r="L38" s="42">
        <f t="shared" si="0"/>
        <v>4</v>
      </c>
    </row>
    <row r="39" spans="1:12" x14ac:dyDescent="0.3">
      <c r="A39" s="39" t="s">
        <v>185</v>
      </c>
      <c r="B39" s="37">
        <v>5</v>
      </c>
      <c r="C39" s="37">
        <v>4</v>
      </c>
      <c r="D39" s="37">
        <v>0</v>
      </c>
      <c r="E39" s="37">
        <v>2</v>
      </c>
      <c r="F39" s="37">
        <f>SUM(Table14[[#This Row],[Column2]:[Column6]])</f>
        <v>11</v>
      </c>
      <c r="G39" s="40" t="s">
        <v>185</v>
      </c>
      <c r="H39" s="37">
        <v>3</v>
      </c>
      <c r="I39" s="37">
        <v>2</v>
      </c>
      <c r="J39" s="37">
        <v>0</v>
      </c>
      <c r="K39" s="37">
        <f>SUM(Table14[[#This Row],[Column9]:[Column12]])</f>
        <v>5</v>
      </c>
      <c r="L39" s="42">
        <f t="shared" si="0"/>
        <v>16</v>
      </c>
    </row>
    <row r="40" spans="1:12" x14ac:dyDescent="0.3">
      <c r="A40" s="39" t="s">
        <v>186</v>
      </c>
      <c r="B40" s="37">
        <v>1</v>
      </c>
      <c r="C40" s="37">
        <v>1</v>
      </c>
      <c r="D40" s="37">
        <v>0</v>
      </c>
      <c r="E40" s="37">
        <v>1</v>
      </c>
      <c r="F40" s="37">
        <f>SUM(Table14[[#This Row],[Column2]:[Column6]])</f>
        <v>3</v>
      </c>
      <c r="G40" s="40" t="s">
        <v>186</v>
      </c>
      <c r="H40" s="37">
        <v>2</v>
      </c>
      <c r="I40" s="37">
        <v>1</v>
      </c>
      <c r="J40" s="37">
        <v>0</v>
      </c>
      <c r="K40" s="37">
        <f>SUM(Table14[[#This Row],[Column9]:[Column12]])</f>
        <v>3</v>
      </c>
      <c r="L40" s="42">
        <f t="shared" ref="L40:L56" si="1">F40+K40</f>
        <v>6</v>
      </c>
    </row>
    <row r="41" spans="1:12" x14ac:dyDescent="0.3">
      <c r="A41" s="39" t="s">
        <v>187</v>
      </c>
      <c r="B41" s="37">
        <v>10</v>
      </c>
      <c r="C41" s="37">
        <v>12</v>
      </c>
      <c r="D41" s="37">
        <v>0</v>
      </c>
      <c r="E41" s="37">
        <v>0</v>
      </c>
      <c r="F41" s="37">
        <f>SUM(Table14[[#This Row],[Column2]:[Column6]])</f>
        <v>22</v>
      </c>
      <c r="G41" s="40" t="s">
        <v>187</v>
      </c>
      <c r="H41" s="37">
        <v>28</v>
      </c>
      <c r="I41" s="37">
        <v>5</v>
      </c>
      <c r="J41" s="37">
        <v>4</v>
      </c>
      <c r="K41" s="37">
        <f>SUM(Table14[[#This Row],[Column9]:[Column12]])</f>
        <v>37</v>
      </c>
      <c r="L41" s="42">
        <f t="shared" si="1"/>
        <v>59</v>
      </c>
    </row>
    <row r="42" spans="1:12" x14ac:dyDescent="0.3">
      <c r="A42" s="39" t="s">
        <v>188</v>
      </c>
      <c r="B42" s="37">
        <v>25</v>
      </c>
      <c r="C42" s="37">
        <v>16</v>
      </c>
      <c r="D42" s="37">
        <v>0</v>
      </c>
      <c r="E42" s="37">
        <v>0</v>
      </c>
      <c r="F42" s="37">
        <f>SUM(Table14[[#This Row],[Column2]:[Column6]])</f>
        <v>41</v>
      </c>
      <c r="G42" s="40" t="s">
        <v>188</v>
      </c>
      <c r="H42" s="37">
        <v>15</v>
      </c>
      <c r="I42" s="37">
        <v>14</v>
      </c>
      <c r="J42" s="37">
        <v>0</v>
      </c>
      <c r="K42" s="37">
        <f>SUM(Table14[[#This Row],[Column9]:[Column12]])</f>
        <v>29</v>
      </c>
      <c r="L42" s="42">
        <f t="shared" si="1"/>
        <v>70</v>
      </c>
    </row>
    <row r="43" spans="1:12" x14ac:dyDescent="0.3">
      <c r="A43" s="39" t="s">
        <v>189</v>
      </c>
      <c r="B43" s="37">
        <v>12</v>
      </c>
      <c r="C43" s="37">
        <v>23</v>
      </c>
      <c r="D43" s="37">
        <v>0</v>
      </c>
      <c r="E43" s="37">
        <v>0</v>
      </c>
      <c r="F43" s="37">
        <f>SUM(Table14[[#This Row],[Column2]:[Column6]])</f>
        <v>35</v>
      </c>
      <c r="G43" s="40" t="s">
        <v>189</v>
      </c>
      <c r="H43" s="37">
        <v>30</v>
      </c>
      <c r="I43" s="37">
        <v>11</v>
      </c>
      <c r="J43" s="37">
        <v>0</v>
      </c>
      <c r="K43" s="37">
        <f>SUM(Table14[[#This Row],[Column9]:[Column12]])</f>
        <v>41</v>
      </c>
      <c r="L43" s="42">
        <f t="shared" si="1"/>
        <v>76</v>
      </c>
    </row>
    <row r="44" spans="1:12" x14ac:dyDescent="0.3">
      <c r="A44" s="39" t="s">
        <v>190</v>
      </c>
      <c r="B44" s="37">
        <v>25</v>
      </c>
      <c r="C44" s="37">
        <v>4</v>
      </c>
      <c r="D44" s="37">
        <v>0</v>
      </c>
      <c r="E44" s="37">
        <v>0</v>
      </c>
      <c r="F44" s="37">
        <f>SUM(Table14[[#This Row],[Column2]:[Column6]])</f>
        <v>29</v>
      </c>
      <c r="G44" s="40" t="s">
        <v>190</v>
      </c>
      <c r="H44" s="37">
        <v>7</v>
      </c>
      <c r="I44" s="37">
        <v>8</v>
      </c>
      <c r="J44" s="37">
        <v>0</v>
      </c>
      <c r="K44" s="37">
        <f>SUM(Table14[[#This Row],[Column9]:[Column12]])</f>
        <v>15</v>
      </c>
      <c r="L44" s="42">
        <f t="shared" si="1"/>
        <v>44</v>
      </c>
    </row>
    <row r="45" spans="1:12" x14ac:dyDescent="0.3">
      <c r="A45" s="39" t="s">
        <v>191</v>
      </c>
      <c r="B45" s="37">
        <v>10</v>
      </c>
      <c r="C45" s="37">
        <v>21</v>
      </c>
      <c r="D45" s="37">
        <v>0</v>
      </c>
      <c r="E45" s="37">
        <v>1</v>
      </c>
      <c r="F45" s="37">
        <f>SUM(Table14[[#This Row],[Column2]:[Column6]])</f>
        <v>32</v>
      </c>
      <c r="G45" s="40" t="s">
        <v>191</v>
      </c>
      <c r="H45" s="37">
        <v>11</v>
      </c>
      <c r="I45" s="37">
        <v>12</v>
      </c>
      <c r="J45" s="37">
        <v>0</v>
      </c>
      <c r="K45" s="37">
        <f>SUM(Table14[[#This Row],[Column9]:[Column12]])</f>
        <v>23</v>
      </c>
      <c r="L45" s="42">
        <f t="shared" si="1"/>
        <v>55</v>
      </c>
    </row>
    <row r="46" spans="1:12" x14ac:dyDescent="0.3">
      <c r="A46" s="39" t="s">
        <v>192</v>
      </c>
      <c r="B46" s="37">
        <v>122</v>
      </c>
      <c r="C46" s="37">
        <v>20</v>
      </c>
      <c r="D46" s="37">
        <v>0</v>
      </c>
      <c r="E46" s="37">
        <v>2</v>
      </c>
      <c r="F46" s="37">
        <f>SUM(Table14[[#This Row],[Column2]:[Column6]])</f>
        <v>144</v>
      </c>
      <c r="G46" s="40" t="s">
        <v>192</v>
      </c>
      <c r="H46" s="37">
        <v>37</v>
      </c>
      <c r="I46" s="37">
        <v>11</v>
      </c>
      <c r="J46" s="37">
        <v>6</v>
      </c>
      <c r="K46" s="37">
        <f>SUM(Table14[[#This Row],[Column9]:[Column12]])</f>
        <v>54</v>
      </c>
      <c r="L46" s="42">
        <f t="shared" si="1"/>
        <v>198</v>
      </c>
    </row>
    <row r="47" spans="1:12" x14ac:dyDescent="0.3">
      <c r="A47" s="39" t="s">
        <v>193</v>
      </c>
      <c r="B47" s="37">
        <v>2</v>
      </c>
      <c r="C47" s="37">
        <v>4</v>
      </c>
      <c r="D47" s="37">
        <v>0</v>
      </c>
      <c r="E47" s="37">
        <v>1</v>
      </c>
      <c r="F47" s="37">
        <f>SUM(Table14[[#This Row],[Column2]:[Column6]])</f>
        <v>7</v>
      </c>
      <c r="G47" s="40" t="s">
        <v>193</v>
      </c>
      <c r="H47" s="37">
        <v>3</v>
      </c>
      <c r="I47" s="37">
        <v>4</v>
      </c>
      <c r="J47" s="37">
        <v>0</v>
      </c>
      <c r="K47" s="37">
        <f>SUM(Table14[[#This Row],[Column9]:[Column12]])</f>
        <v>7</v>
      </c>
      <c r="L47" s="42">
        <f t="shared" si="1"/>
        <v>14</v>
      </c>
    </row>
    <row r="48" spans="1:12" x14ac:dyDescent="0.3">
      <c r="A48" s="39" t="s">
        <v>194</v>
      </c>
      <c r="B48" s="37">
        <v>5</v>
      </c>
      <c r="C48" s="37">
        <v>9</v>
      </c>
      <c r="D48" s="37">
        <v>0</v>
      </c>
      <c r="E48" s="37">
        <v>1</v>
      </c>
      <c r="F48" s="37">
        <f>SUM(Table14[[#This Row],[Column2]:[Column6]])</f>
        <v>15</v>
      </c>
      <c r="G48" s="40" t="s">
        <v>194</v>
      </c>
      <c r="H48" s="37">
        <v>9</v>
      </c>
      <c r="I48" s="37">
        <v>3</v>
      </c>
      <c r="J48" s="37">
        <v>0</v>
      </c>
      <c r="K48" s="37">
        <f>SUM(Table14[[#This Row],[Column9]:[Column12]])</f>
        <v>12</v>
      </c>
      <c r="L48" s="42">
        <f t="shared" si="1"/>
        <v>27</v>
      </c>
    </row>
    <row r="49" spans="1:17" x14ac:dyDescent="0.3">
      <c r="A49" s="39" t="s">
        <v>195</v>
      </c>
      <c r="B49" s="37">
        <v>1</v>
      </c>
      <c r="C49" s="37">
        <v>6</v>
      </c>
      <c r="D49" s="37">
        <v>0</v>
      </c>
      <c r="E49" s="37">
        <v>0</v>
      </c>
      <c r="F49" s="37">
        <f>SUM(Table14[[#This Row],[Column2]:[Column6]])</f>
        <v>7</v>
      </c>
      <c r="G49" s="40" t="s">
        <v>195</v>
      </c>
      <c r="H49" s="37">
        <v>2</v>
      </c>
      <c r="I49" s="37">
        <v>5</v>
      </c>
      <c r="J49" s="37">
        <v>0</v>
      </c>
      <c r="K49" s="37">
        <f>SUM(Table14[[#This Row],[Column9]:[Column12]])</f>
        <v>7</v>
      </c>
      <c r="L49" s="42">
        <f t="shared" si="1"/>
        <v>14</v>
      </c>
    </row>
    <row r="50" spans="1:17" x14ac:dyDescent="0.3">
      <c r="A50" s="39" t="s">
        <v>196</v>
      </c>
      <c r="B50" s="37">
        <v>49</v>
      </c>
      <c r="C50" s="37">
        <v>39</v>
      </c>
      <c r="D50" s="37">
        <v>0</v>
      </c>
      <c r="E50" s="37">
        <v>0</v>
      </c>
      <c r="F50" s="37">
        <f>SUM(Table14[[#This Row],[Column2]:[Column6]])</f>
        <v>88</v>
      </c>
      <c r="G50" s="40" t="s">
        <v>196</v>
      </c>
      <c r="H50" s="37">
        <v>127</v>
      </c>
      <c r="I50" s="37">
        <v>17</v>
      </c>
      <c r="J50" s="37">
        <v>0</v>
      </c>
      <c r="K50" s="37">
        <f>SUM(Table14[[#This Row],[Column9]:[Column12]])</f>
        <v>144</v>
      </c>
      <c r="L50" s="42">
        <f t="shared" si="1"/>
        <v>232</v>
      </c>
    </row>
    <row r="51" spans="1:17" x14ac:dyDescent="0.3">
      <c r="A51" s="39" t="s">
        <v>197</v>
      </c>
      <c r="B51" s="37">
        <v>8</v>
      </c>
      <c r="C51" s="37">
        <v>4</v>
      </c>
      <c r="D51" s="37">
        <v>0</v>
      </c>
      <c r="E51" s="37">
        <v>0</v>
      </c>
      <c r="F51" s="37">
        <f>SUM(Table14[[#This Row],[Column2]:[Column6]])</f>
        <v>12</v>
      </c>
      <c r="G51" s="40" t="s">
        <v>197</v>
      </c>
      <c r="H51" s="37">
        <v>8</v>
      </c>
      <c r="I51" s="37">
        <v>7</v>
      </c>
      <c r="J51" s="37">
        <v>0</v>
      </c>
      <c r="K51" s="37">
        <f>SUM(Table14[[#This Row],[Column9]:[Column12]])</f>
        <v>15</v>
      </c>
      <c r="L51" s="42">
        <f t="shared" si="1"/>
        <v>27</v>
      </c>
    </row>
    <row r="52" spans="1:17" x14ac:dyDescent="0.3">
      <c r="A52" s="39" t="s">
        <v>198</v>
      </c>
      <c r="B52" s="37">
        <v>7</v>
      </c>
      <c r="C52" s="37">
        <v>2</v>
      </c>
      <c r="D52" s="37">
        <v>0</v>
      </c>
      <c r="E52" s="37">
        <v>0</v>
      </c>
      <c r="F52" s="37">
        <f>SUM(Table14[[#This Row],[Column2]:[Column6]])</f>
        <v>9</v>
      </c>
      <c r="G52" s="40" t="s">
        <v>198</v>
      </c>
      <c r="H52" s="37">
        <v>10</v>
      </c>
      <c r="I52" s="37">
        <v>0</v>
      </c>
      <c r="J52" s="37">
        <v>0</v>
      </c>
      <c r="K52" s="37">
        <f>SUM(Table14[[#This Row],[Column9]:[Column12]])</f>
        <v>10</v>
      </c>
      <c r="L52" s="42">
        <f t="shared" si="1"/>
        <v>19</v>
      </c>
    </row>
    <row r="53" spans="1:17" x14ac:dyDescent="0.3">
      <c r="A53" s="39" t="s">
        <v>199</v>
      </c>
      <c r="B53" s="37">
        <v>75</v>
      </c>
      <c r="C53" s="37">
        <v>24</v>
      </c>
      <c r="D53" s="37">
        <v>0</v>
      </c>
      <c r="E53" s="37">
        <v>1</v>
      </c>
      <c r="F53" s="37">
        <f>SUM(Table14[[#This Row],[Column2]:[Column6]])</f>
        <v>100</v>
      </c>
      <c r="G53" s="40" t="s">
        <v>199</v>
      </c>
      <c r="H53" s="37">
        <v>10</v>
      </c>
      <c r="I53" s="37">
        <v>6</v>
      </c>
      <c r="J53" s="37">
        <v>0</v>
      </c>
      <c r="K53" s="37">
        <f>SUM(Table14[[#This Row],[Column9]:[Column12]])</f>
        <v>16</v>
      </c>
      <c r="L53" s="42">
        <f t="shared" si="1"/>
        <v>116</v>
      </c>
    </row>
    <row r="54" spans="1:17" x14ac:dyDescent="0.3">
      <c r="A54" s="39" t="s">
        <v>200</v>
      </c>
      <c r="B54" s="37">
        <v>48</v>
      </c>
      <c r="C54" s="37">
        <v>17</v>
      </c>
      <c r="D54" s="37">
        <v>0</v>
      </c>
      <c r="E54" s="37">
        <v>2</v>
      </c>
      <c r="F54" s="37">
        <f>SUM(Table14[[#This Row],[Column2]:[Column6]])</f>
        <v>67</v>
      </c>
      <c r="G54" s="40" t="s">
        <v>200</v>
      </c>
      <c r="H54" s="37">
        <v>15</v>
      </c>
      <c r="I54" s="37">
        <v>12</v>
      </c>
      <c r="J54" s="37">
        <v>0</v>
      </c>
      <c r="K54" s="37">
        <f>SUM(Table14[[#This Row],[Column9]:[Column12]])</f>
        <v>27</v>
      </c>
      <c r="L54" s="42">
        <f t="shared" si="1"/>
        <v>94</v>
      </c>
    </row>
    <row r="55" spans="1:17" x14ac:dyDescent="0.3">
      <c r="A55" s="39" t="s">
        <v>201</v>
      </c>
      <c r="B55" s="37">
        <v>20</v>
      </c>
      <c r="C55" s="37">
        <v>24</v>
      </c>
      <c r="D55" s="37">
        <v>0</v>
      </c>
      <c r="E55" s="37">
        <v>0</v>
      </c>
      <c r="F55" s="37">
        <f>SUM(Table14[[#This Row],[Column2]:[Column6]])</f>
        <v>44</v>
      </c>
      <c r="G55" s="40" t="s">
        <v>201</v>
      </c>
      <c r="H55" s="37">
        <v>44</v>
      </c>
      <c r="I55" s="37">
        <v>29</v>
      </c>
      <c r="J55" s="37">
        <v>2</v>
      </c>
      <c r="K55" s="37">
        <f>SUM(Table14[[#This Row],[Column9]:[Column12]])</f>
        <v>75</v>
      </c>
      <c r="L55" s="42">
        <f t="shared" si="1"/>
        <v>119</v>
      </c>
    </row>
    <row r="56" spans="1:17" x14ac:dyDescent="0.3">
      <c r="A56" s="45" t="s">
        <v>107</v>
      </c>
      <c r="B56" s="44">
        <f>SUBTOTAL(109,B8:B55)</f>
        <v>763</v>
      </c>
      <c r="C56" s="44">
        <f>SUBTOTAL(109,C8:C55)</f>
        <v>423</v>
      </c>
      <c r="D56" s="44">
        <f>SUM(D8:D55)</f>
        <v>2</v>
      </c>
      <c r="E56" s="44">
        <f>SUBTOTAL(109,E8:E55)</f>
        <v>29</v>
      </c>
      <c r="F56" s="44">
        <f>SUM(Table14[[#This Row],[Column2]:[Column6]])</f>
        <v>1217</v>
      </c>
      <c r="G56" s="46" t="s">
        <v>107</v>
      </c>
      <c r="H56" s="44">
        <f>SUBTOTAL(109,H8:H55)</f>
        <v>860</v>
      </c>
      <c r="I56" s="44">
        <f>SUBTOTAL(109,I8:I55)</f>
        <v>335</v>
      </c>
      <c r="J56" s="44">
        <f>SUBTOTAL(109,J8:J55)</f>
        <v>39</v>
      </c>
      <c r="K56" s="44">
        <f>SUM(Table14[[#This Row],[Column9]:[Column12]])</f>
        <v>1234</v>
      </c>
      <c r="L56" s="30">
        <f t="shared" si="1"/>
        <v>2451</v>
      </c>
    </row>
    <row r="59" spans="1:17" ht="47.25" customHeight="1" x14ac:dyDescent="0.3">
      <c r="A59" s="79" t="s">
        <v>150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1"/>
    </row>
    <row r="60" spans="1:17" ht="15.75" customHeight="1" x14ac:dyDescent="0.3">
      <c r="A60" s="82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4"/>
    </row>
    <row r="61" spans="1:17" x14ac:dyDescent="0.3">
      <c r="A61" s="85" t="s">
        <v>202</v>
      </c>
      <c r="B61" s="86"/>
      <c r="C61" s="86"/>
      <c r="D61" s="86"/>
      <c r="E61" s="86"/>
      <c r="F61" s="86"/>
      <c r="G61" s="86"/>
      <c r="H61" s="87"/>
      <c r="I61" s="85" t="s">
        <v>203</v>
      </c>
      <c r="J61" s="86"/>
      <c r="K61" s="86"/>
      <c r="L61" s="86"/>
      <c r="M61" s="86"/>
      <c r="N61" s="86"/>
      <c r="O61" s="86"/>
      <c r="P61" s="86"/>
      <c r="Q61" s="87"/>
    </row>
    <row r="62" spans="1:17" x14ac:dyDescent="0.3">
      <c r="A62" s="37" t="s">
        <v>4</v>
      </c>
      <c r="B62" s="37" t="s">
        <v>109</v>
      </c>
      <c r="C62" s="37" t="s">
        <v>204</v>
      </c>
      <c r="D62" s="37" t="s">
        <v>205</v>
      </c>
      <c r="E62" s="37" t="s">
        <v>8</v>
      </c>
      <c r="F62" s="37" t="s">
        <v>206</v>
      </c>
      <c r="G62" s="37" t="s">
        <v>207</v>
      </c>
      <c r="H62" s="37" t="s">
        <v>9</v>
      </c>
      <c r="I62" s="37" t="s">
        <v>4</v>
      </c>
      <c r="J62" s="37" t="s">
        <v>109</v>
      </c>
      <c r="K62" s="37" t="s">
        <v>208</v>
      </c>
      <c r="L62" s="37" t="s">
        <v>209</v>
      </c>
      <c r="M62" s="37" t="s">
        <v>91</v>
      </c>
      <c r="N62" s="37" t="s">
        <v>92</v>
      </c>
    </row>
    <row r="63" spans="1:17" x14ac:dyDescent="0.3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7" x14ac:dyDescent="0.3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4" x14ac:dyDescent="0.3">
      <c r="A65" s="33" t="s">
        <v>13</v>
      </c>
      <c r="B65" s="43" t="s">
        <v>14</v>
      </c>
      <c r="C65" s="43" t="s">
        <v>98</v>
      </c>
      <c r="D65" s="43" t="s">
        <v>19</v>
      </c>
      <c r="E65" s="43" t="s">
        <v>99</v>
      </c>
      <c r="F65" s="43" t="s">
        <v>100</v>
      </c>
      <c r="G65" s="43" t="s">
        <v>22</v>
      </c>
      <c r="H65" s="43" t="s">
        <v>23</v>
      </c>
      <c r="I65" s="43" t="s">
        <v>24</v>
      </c>
      <c r="J65" s="43" t="s">
        <v>102</v>
      </c>
      <c r="K65" s="43" t="s">
        <v>210</v>
      </c>
      <c r="L65" s="43" t="s">
        <v>211</v>
      </c>
      <c r="M65" s="43" t="s">
        <v>212</v>
      </c>
      <c r="N65" s="32" t="s">
        <v>213</v>
      </c>
    </row>
    <row r="66" spans="1:14" x14ac:dyDescent="0.3">
      <c r="A66" s="41" t="s">
        <v>154</v>
      </c>
      <c r="B66" s="37">
        <v>320</v>
      </c>
      <c r="C66" s="37">
        <v>96</v>
      </c>
      <c r="D66" s="37">
        <v>0</v>
      </c>
      <c r="E66" s="37">
        <v>21</v>
      </c>
      <c r="F66" s="37">
        <v>0</v>
      </c>
      <c r="G66" s="37">
        <v>0</v>
      </c>
      <c r="H66" s="37">
        <f>SUM(Table15[[#This Row],[Column2]:[Column12]])</f>
        <v>437</v>
      </c>
      <c r="I66" s="37" t="s">
        <v>154</v>
      </c>
      <c r="J66" s="37">
        <v>58</v>
      </c>
      <c r="K66" s="37">
        <v>85</v>
      </c>
      <c r="L66" s="37">
        <v>0</v>
      </c>
      <c r="M66" s="37">
        <f>SUM(Table15[[#This Row],[Column16]:[Column21]])</f>
        <v>143</v>
      </c>
      <c r="N66" s="42">
        <f>Table15[[#This Row],[Column13]]+Table15[[#This Row],[Column23]]</f>
        <v>580</v>
      </c>
    </row>
    <row r="67" spans="1:14" x14ac:dyDescent="0.3">
      <c r="A67" s="41" t="s">
        <v>155</v>
      </c>
      <c r="B67" s="37">
        <v>13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f>SUM(Table15[[#This Row],[Column2]:[Column12]])</f>
        <v>13</v>
      </c>
      <c r="I67" s="37" t="s">
        <v>155</v>
      </c>
      <c r="J67" s="37">
        <v>56</v>
      </c>
      <c r="K67" s="37">
        <v>0</v>
      </c>
      <c r="L67" s="37">
        <v>0</v>
      </c>
      <c r="M67" s="37">
        <f>SUM(Table15[[#This Row],[Column16]:[Column21]])</f>
        <v>56</v>
      </c>
      <c r="N67" s="42">
        <f>Table15[[#This Row],[Column13]]+Table15[[#This Row],[Column23]]</f>
        <v>69</v>
      </c>
    </row>
    <row r="68" spans="1:14" x14ac:dyDescent="0.3">
      <c r="A68" s="41" t="s">
        <v>156</v>
      </c>
      <c r="B68" s="37">
        <v>19</v>
      </c>
      <c r="C68" s="37">
        <v>86</v>
      </c>
      <c r="D68" s="37">
        <v>0</v>
      </c>
      <c r="E68" s="37">
        <v>24</v>
      </c>
      <c r="F68" s="37">
        <v>7</v>
      </c>
      <c r="G68" s="37">
        <v>4</v>
      </c>
      <c r="H68" s="37">
        <f>SUM(Table15[[#This Row],[Column2]:[Column12]])</f>
        <v>140</v>
      </c>
      <c r="I68" s="37" t="s">
        <v>156</v>
      </c>
      <c r="J68" s="37">
        <v>56</v>
      </c>
      <c r="K68" s="37">
        <v>82</v>
      </c>
      <c r="L68" s="37">
        <v>0</v>
      </c>
      <c r="M68" s="37">
        <f>SUM(Table15[[#This Row],[Column16]:[Column21]])</f>
        <v>138</v>
      </c>
      <c r="N68" s="42">
        <f>Table15[[#This Row],[Column13]]+Table15[[#This Row],[Column23]]</f>
        <v>278</v>
      </c>
    </row>
    <row r="69" spans="1:14" x14ac:dyDescent="0.3">
      <c r="A69" s="41" t="s">
        <v>157</v>
      </c>
      <c r="B69" s="37">
        <v>3311</v>
      </c>
      <c r="C69" s="37">
        <v>892</v>
      </c>
      <c r="D69" s="37">
        <v>127</v>
      </c>
      <c r="E69" s="37">
        <v>1</v>
      </c>
      <c r="F69" s="37">
        <v>119</v>
      </c>
      <c r="G69" s="37">
        <v>1</v>
      </c>
      <c r="H69" s="37">
        <f>SUM(Table15[[#This Row],[Column2]:[Column12]])</f>
        <v>4451</v>
      </c>
      <c r="I69" s="37" t="s">
        <v>157</v>
      </c>
      <c r="J69" s="37">
        <v>1840</v>
      </c>
      <c r="K69" s="37">
        <v>1017</v>
      </c>
      <c r="L69" s="37">
        <v>88</v>
      </c>
      <c r="M69" s="37">
        <f>SUM(Table15[[#This Row],[Column16]:[Column21]])</f>
        <v>2945</v>
      </c>
      <c r="N69" s="42">
        <f>Table15[[#This Row],[Column13]]+Table15[[#This Row],[Column23]]</f>
        <v>7396</v>
      </c>
    </row>
    <row r="70" spans="1:14" x14ac:dyDescent="0.3">
      <c r="A70" s="41" t="s">
        <v>158</v>
      </c>
      <c r="B70" s="37">
        <v>76</v>
      </c>
      <c r="C70" s="37">
        <v>104</v>
      </c>
      <c r="D70" s="37">
        <v>0</v>
      </c>
      <c r="E70" s="37">
        <v>18</v>
      </c>
      <c r="F70" s="37">
        <v>0</v>
      </c>
      <c r="G70" s="37">
        <v>0</v>
      </c>
      <c r="H70" s="37">
        <f>SUM(Table15[[#This Row],[Column2]:[Column12]])</f>
        <v>198</v>
      </c>
      <c r="I70" s="37" t="s">
        <v>158</v>
      </c>
      <c r="J70" s="37">
        <v>55</v>
      </c>
      <c r="K70" s="37">
        <v>65</v>
      </c>
      <c r="L70" s="37">
        <v>0</v>
      </c>
      <c r="M70" s="37">
        <f>SUM(Table15[[#This Row],[Column16]:[Column21]])</f>
        <v>120</v>
      </c>
      <c r="N70" s="42">
        <f>Table15[[#This Row],[Column13]]+Table15[[#This Row],[Column23]]</f>
        <v>318</v>
      </c>
    </row>
    <row r="71" spans="1:14" x14ac:dyDescent="0.3">
      <c r="A71" s="41" t="s">
        <v>159</v>
      </c>
      <c r="B71" s="37">
        <v>27</v>
      </c>
      <c r="C71" s="37">
        <v>116</v>
      </c>
      <c r="D71" s="37">
        <v>0</v>
      </c>
      <c r="E71" s="37">
        <v>5</v>
      </c>
      <c r="F71" s="37">
        <v>9</v>
      </c>
      <c r="G71" s="37">
        <v>5</v>
      </c>
      <c r="H71" s="37">
        <f>SUM(Table15[[#This Row],[Column2]:[Column12]])</f>
        <v>162</v>
      </c>
      <c r="I71" s="37" t="s">
        <v>159</v>
      </c>
      <c r="J71" s="37">
        <v>19</v>
      </c>
      <c r="K71" s="37">
        <v>64</v>
      </c>
      <c r="L71" s="37">
        <v>0</v>
      </c>
      <c r="M71" s="37">
        <f>SUM(Table15[[#This Row],[Column16]:[Column21]])</f>
        <v>83</v>
      </c>
      <c r="N71" s="42">
        <f>Table15[[#This Row],[Column13]]+Table15[[#This Row],[Column23]]</f>
        <v>245</v>
      </c>
    </row>
    <row r="72" spans="1:14" x14ac:dyDescent="0.3">
      <c r="A72" s="41" t="s">
        <v>160</v>
      </c>
      <c r="B72" s="37">
        <v>2054</v>
      </c>
      <c r="C72" s="37">
        <v>913</v>
      </c>
      <c r="D72" s="37">
        <v>276</v>
      </c>
      <c r="E72" s="37">
        <v>0</v>
      </c>
      <c r="F72" s="37">
        <v>13</v>
      </c>
      <c r="G72" s="37">
        <v>7</v>
      </c>
      <c r="H72" s="37">
        <f>SUM(Table15[[#This Row],[Column2]:[Column12]])</f>
        <v>3263</v>
      </c>
      <c r="I72" s="37" t="s">
        <v>160</v>
      </c>
      <c r="J72" s="37">
        <v>741</v>
      </c>
      <c r="K72" s="37">
        <v>492</v>
      </c>
      <c r="L72" s="37">
        <v>93</v>
      </c>
      <c r="M72" s="37">
        <f>SUM(Table15[[#This Row],[Column16]:[Column21]])</f>
        <v>1326</v>
      </c>
      <c r="N72" s="42">
        <f>Table15[[#This Row],[Column13]]+Table15[[#This Row],[Column23]]</f>
        <v>4589</v>
      </c>
    </row>
    <row r="73" spans="1:14" x14ac:dyDescent="0.3">
      <c r="A73" s="41" t="s">
        <v>214</v>
      </c>
      <c r="B73" s="37">
        <v>41</v>
      </c>
      <c r="C73" s="37">
        <v>174</v>
      </c>
      <c r="D73" s="37">
        <v>0</v>
      </c>
      <c r="E73" s="37">
        <v>48</v>
      </c>
      <c r="F73" s="37">
        <v>0</v>
      </c>
      <c r="G73" s="37">
        <v>5</v>
      </c>
      <c r="H73" s="37">
        <f>SUM(Table15[[#This Row],[Column2]:[Column12]])</f>
        <v>268</v>
      </c>
      <c r="I73" s="37" t="s">
        <v>214</v>
      </c>
      <c r="J73" s="37">
        <v>30</v>
      </c>
      <c r="K73" s="37">
        <v>104</v>
      </c>
      <c r="L73" s="37">
        <v>0</v>
      </c>
      <c r="M73" s="37">
        <f>SUM(Table15[[#This Row],[Column16]:[Column21]])</f>
        <v>134</v>
      </c>
      <c r="N73" s="42">
        <f>Table15[[#This Row],[Column13]]+Table15[[#This Row],[Column23]]</f>
        <v>402</v>
      </c>
    </row>
    <row r="74" spans="1:14" x14ac:dyDescent="0.3">
      <c r="A74" s="41" t="s">
        <v>162</v>
      </c>
      <c r="B74" s="37">
        <v>454</v>
      </c>
      <c r="C74" s="37">
        <v>455</v>
      </c>
      <c r="D74" s="37">
        <v>58</v>
      </c>
      <c r="E74" s="37">
        <v>36</v>
      </c>
      <c r="F74" s="37">
        <v>0</v>
      </c>
      <c r="G74" s="37">
        <v>13</v>
      </c>
      <c r="H74" s="37">
        <f>SUM(Table15[[#This Row],[Column2]:[Column12]])</f>
        <v>1016</v>
      </c>
      <c r="I74" s="37" t="s">
        <v>162</v>
      </c>
      <c r="J74" s="37">
        <v>384</v>
      </c>
      <c r="K74" s="37">
        <v>415</v>
      </c>
      <c r="L74" s="37">
        <v>63</v>
      </c>
      <c r="M74" s="37">
        <f>SUM(Table15[[#This Row],[Column16]:[Column21]])</f>
        <v>862</v>
      </c>
      <c r="N74" s="42">
        <f>Table15[[#This Row],[Column13]]+Table15[[#This Row],[Column23]]</f>
        <v>1878</v>
      </c>
    </row>
    <row r="75" spans="1:14" x14ac:dyDescent="0.3">
      <c r="A75" s="41" t="s">
        <v>163</v>
      </c>
      <c r="B75" s="37">
        <v>266</v>
      </c>
      <c r="C75" s="37">
        <v>245</v>
      </c>
      <c r="D75" s="37">
        <v>0</v>
      </c>
      <c r="E75" s="37">
        <v>23</v>
      </c>
      <c r="F75" s="37">
        <v>0</v>
      </c>
      <c r="G75" s="37">
        <v>6</v>
      </c>
      <c r="H75" s="37">
        <f>SUM(Table15[[#This Row],[Column2]:[Column12]])</f>
        <v>540</v>
      </c>
      <c r="I75" s="37" t="s">
        <v>163</v>
      </c>
      <c r="J75" s="37">
        <v>134</v>
      </c>
      <c r="K75" s="37">
        <v>267</v>
      </c>
      <c r="L75" s="37">
        <v>0</v>
      </c>
      <c r="M75" s="37">
        <f>SUM(Table15[[#This Row],[Column16]:[Column21]])</f>
        <v>401</v>
      </c>
      <c r="N75" s="42">
        <f>Table15[[#This Row],[Column13]]+Table15[[#This Row],[Column23]]</f>
        <v>941</v>
      </c>
    </row>
    <row r="76" spans="1:14" x14ac:dyDescent="0.3">
      <c r="A76" s="41" t="s">
        <v>164</v>
      </c>
      <c r="B76" s="37">
        <v>3290</v>
      </c>
      <c r="C76" s="37">
        <v>43</v>
      </c>
      <c r="D76" s="37">
        <v>88</v>
      </c>
      <c r="E76" s="37">
        <v>34</v>
      </c>
      <c r="F76" s="37">
        <v>37</v>
      </c>
      <c r="G76" s="37">
        <v>7</v>
      </c>
      <c r="H76" s="37">
        <f>SUM(Table15[[#This Row],[Column2]:[Column12]])</f>
        <v>3499</v>
      </c>
      <c r="I76" s="37" t="s">
        <v>164</v>
      </c>
      <c r="J76" s="37">
        <v>130</v>
      </c>
      <c r="K76" s="37">
        <v>274</v>
      </c>
      <c r="L76" s="37">
        <v>25</v>
      </c>
      <c r="M76" s="37">
        <f>SUM(Table15[[#This Row],[Column16]:[Column21]])</f>
        <v>429</v>
      </c>
      <c r="N76" s="42">
        <f>Table15[[#This Row],[Column13]]+Table15[[#This Row],[Column23]]</f>
        <v>3928</v>
      </c>
    </row>
    <row r="77" spans="1:14" x14ac:dyDescent="0.3">
      <c r="A77" s="41" t="s">
        <v>215</v>
      </c>
      <c r="B77" s="37">
        <v>38</v>
      </c>
      <c r="C77" s="37">
        <v>173</v>
      </c>
      <c r="D77" s="37">
        <v>49</v>
      </c>
      <c r="E77" s="37">
        <v>11</v>
      </c>
      <c r="F77" s="37">
        <v>1</v>
      </c>
      <c r="G77" s="37">
        <v>0</v>
      </c>
      <c r="H77" s="37">
        <f>SUM(Table15[[#This Row],[Column2]:[Column12]])</f>
        <v>272</v>
      </c>
      <c r="I77" s="37" t="s">
        <v>215</v>
      </c>
      <c r="J77" s="37">
        <v>34</v>
      </c>
      <c r="K77" s="37">
        <v>76</v>
      </c>
      <c r="L77" s="37">
        <v>107</v>
      </c>
      <c r="M77" s="37">
        <f>SUM(Table15[[#This Row],[Column16]:[Column21]])</f>
        <v>217</v>
      </c>
      <c r="N77" s="42">
        <f>Table15[[#This Row],[Column13]]+Table15[[#This Row],[Column23]]</f>
        <v>489</v>
      </c>
    </row>
    <row r="78" spans="1:14" x14ac:dyDescent="0.3">
      <c r="A78" s="41" t="s">
        <v>165</v>
      </c>
      <c r="B78" s="37">
        <v>1081</v>
      </c>
      <c r="C78" s="37">
        <v>672</v>
      </c>
      <c r="D78" s="37">
        <v>147</v>
      </c>
      <c r="E78" s="37">
        <v>26</v>
      </c>
      <c r="F78" s="37">
        <v>0</v>
      </c>
      <c r="G78" s="37">
        <v>17</v>
      </c>
      <c r="H78" s="37">
        <f>SUM(Table15[[#This Row],[Column2]:[Column12]])</f>
        <v>1943</v>
      </c>
      <c r="I78" s="37" t="s">
        <v>165</v>
      </c>
      <c r="J78" s="37">
        <v>342</v>
      </c>
      <c r="K78" s="37">
        <v>481</v>
      </c>
      <c r="L78" s="37">
        <v>125</v>
      </c>
      <c r="M78" s="37">
        <f>SUM(Table15[[#This Row],[Column16]:[Column21]])</f>
        <v>948</v>
      </c>
      <c r="N78" s="42">
        <f>Table15[[#This Row],[Column13]]+Table15[[#This Row],[Column23]]</f>
        <v>2891</v>
      </c>
    </row>
    <row r="79" spans="1:14" x14ac:dyDescent="0.3">
      <c r="A79" s="41" t="s">
        <v>166</v>
      </c>
      <c r="B79" s="37">
        <v>2166</v>
      </c>
      <c r="C79" s="37">
        <v>633</v>
      </c>
      <c r="D79" s="37">
        <v>135</v>
      </c>
      <c r="E79" s="37">
        <v>0</v>
      </c>
      <c r="F79" s="37">
        <v>98</v>
      </c>
      <c r="G79" s="37">
        <v>2</v>
      </c>
      <c r="H79" s="37">
        <f>SUM(Table15[[#This Row],[Column2]:[Column12]])</f>
        <v>3034</v>
      </c>
      <c r="I79" s="37" t="s">
        <v>166</v>
      </c>
      <c r="J79" s="37">
        <v>625</v>
      </c>
      <c r="K79" s="37">
        <v>593</v>
      </c>
      <c r="L79" s="37">
        <v>118</v>
      </c>
      <c r="M79" s="37">
        <f>SUM(Table15[[#This Row],[Column16]:[Column21]])</f>
        <v>1336</v>
      </c>
      <c r="N79" s="42">
        <f>Table15[[#This Row],[Column13]]+Table15[[#This Row],[Column23]]</f>
        <v>4370</v>
      </c>
    </row>
    <row r="80" spans="1:14" x14ac:dyDescent="0.3">
      <c r="A80" s="41" t="s">
        <v>167</v>
      </c>
      <c r="B80" s="37">
        <v>172</v>
      </c>
      <c r="C80" s="37">
        <v>150</v>
      </c>
      <c r="D80" s="37">
        <v>36</v>
      </c>
      <c r="E80" s="37">
        <v>17</v>
      </c>
      <c r="F80" s="37">
        <v>0</v>
      </c>
      <c r="G80" s="37">
        <v>7</v>
      </c>
      <c r="H80" s="37">
        <f>SUM(Table15[[#This Row],[Column2]:[Column12]])</f>
        <v>382</v>
      </c>
      <c r="I80" s="37" t="s">
        <v>167</v>
      </c>
      <c r="J80" s="37">
        <v>101</v>
      </c>
      <c r="K80" s="37">
        <v>144</v>
      </c>
      <c r="L80" s="37">
        <v>36</v>
      </c>
      <c r="M80" s="37">
        <f>SUM(Table15[[#This Row],[Column16]:[Column21]])</f>
        <v>281</v>
      </c>
      <c r="N80" s="42">
        <f>Table15[[#This Row],[Column13]]+Table15[[#This Row],[Column23]]</f>
        <v>663</v>
      </c>
    </row>
    <row r="81" spans="1:14" x14ac:dyDescent="0.3">
      <c r="A81" s="41" t="s">
        <v>216</v>
      </c>
      <c r="B81" s="37">
        <v>30</v>
      </c>
      <c r="C81" s="37">
        <v>225</v>
      </c>
      <c r="D81" s="37">
        <v>0</v>
      </c>
      <c r="E81" s="37">
        <v>0</v>
      </c>
      <c r="F81" s="37">
        <v>0</v>
      </c>
      <c r="G81" s="37">
        <v>0</v>
      </c>
      <c r="H81" s="37">
        <f>SUM(Table15[[#This Row],[Column2]:[Column12]])</f>
        <v>255</v>
      </c>
      <c r="I81" s="37" t="s">
        <v>216</v>
      </c>
      <c r="J81" s="37">
        <v>76</v>
      </c>
      <c r="K81" s="37">
        <v>81</v>
      </c>
      <c r="L81" s="37">
        <v>0</v>
      </c>
      <c r="M81" s="37">
        <f>SUM(Table15[[#This Row],[Column16]:[Column21]])</f>
        <v>157</v>
      </c>
      <c r="N81" s="42">
        <f>Table15[[#This Row],[Column13]]+Table15[[#This Row],[Column23]]</f>
        <v>412</v>
      </c>
    </row>
    <row r="82" spans="1:14" x14ac:dyDescent="0.3">
      <c r="A82" s="41" t="s">
        <v>169</v>
      </c>
      <c r="B82" s="37">
        <v>2113</v>
      </c>
      <c r="C82" s="37">
        <v>782</v>
      </c>
      <c r="D82" s="37">
        <v>516</v>
      </c>
      <c r="E82" s="37">
        <v>0</v>
      </c>
      <c r="F82" s="37">
        <v>118</v>
      </c>
      <c r="G82" s="37">
        <v>5</v>
      </c>
      <c r="H82" s="37">
        <f>SUM(Table15[[#This Row],[Column2]:[Column12]])</f>
        <v>3534</v>
      </c>
      <c r="I82" s="37" t="s">
        <v>169</v>
      </c>
      <c r="J82" s="37">
        <v>567</v>
      </c>
      <c r="K82" s="37">
        <v>1059</v>
      </c>
      <c r="L82" s="37">
        <v>263</v>
      </c>
      <c r="M82" s="37">
        <f>SUM(Table15[[#This Row],[Column16]:[Column21]])</f>
        <v>1889</v>
      </c>
      <c r="N82" s="42">
        <f>Table15[[#This Row],[Column13]]+Table15[[#This Row],[Column23]]</f>
        <v>5423</v>
      </c>
    </row>
    <row r="83" spans="1:14" x14ac:dyDescent="0.3">
      <c r="A83" s="41" t="s">
        <v>170</v>
      </c>
      <c r="B83" s="37">
        <v>6972</v>
      </c>
      <c r="C83" s="37">
        <v>2989</v>
      </c>
      <c r="D83" s="37">
        <v>1679</v>
      </c>
      <c r="E83" s="37">
        <v>0</v>
      </c>
      <c r="F83" s="37">
        <v>73</v>
      </c>
      <c r="G83" s="37">
        <v>17</v>
      </c>
      <c r="H83" s="37">
        <f>SUM(Table15[[#This Row],[Column2]:[Column12]])</f>
        <v>11730</v>
      </c>
      <c r="I83" s="37" t="s">
        <v>170</v>
      </c>
      <c r="J83" s="37">
        <v>5444</v>
      </c>
      <c r="K83" s="37">
        <v>1934</v>
      </c>
      <c r="L83" s="37">
        <v>1133</v>
      </c>
      <c r="M83" s="37">
        <f>SUM(Table15[[#This Row],[Column16]:[Column21]])</f>
        <v>8511</v>
      </c>
      <c r="N83" s="42">
        <f>Table15[[#This Row],[Column13]]+Table15[[#This Row],[Column23]]</f>
        <v>20241</v>
      </c>
    </row>
    <row r="84" spans="1:14" x14ac:dyDescent="0.3">
      <c r="A84" s="41" t="s">
        <v>171</v>
      </c>
      <c r="B84" s="37">
        <v>45</v>
      </c>
      <c r="C84" s="37">
        <v>121</v>
      </c>
      <c r="D84" s="37">
        <v>0</v>
      </c>
      <c r="E84" s="37">
        <v>20</v>
      </c>
      <c r="F84" s="37">
        <v>2</v>
      </c>
      <c r="G84" s="37">
        <v>4</v>
      </c>
      <c r="H84" s="37">
        <f>SUM(Table15[[#This Row],[Column2]:[Column12]])</f>
        <v>192</v>
      </c>
      <c r="I84" s="37" t="s">
        <v>171</v>
      </c>
      <c r="J84" s="37">
        <v>70</v>
      </c>
      <c r="K84" s="37">
        <v>76</v>
      </c>
      <c r="L84" s="37">
        <v>0</v>
      </c>
      <c r="M84" s="37">
        <f>SUM(Table15[[#This Row],[Column16]:[Column21]])</f>
        <v>146</v>
      </c>
      <c r="N84" s="42">
        <f>Table15[[#This Row],[Column13]]+Table15[[#This Row],[Column23]]</f>
        <v>338</v>
      </c>
    </row>
    <row r="85" spans="1:14" x14ac:dyDescent="0.3">
      <c r="A85" s="41" t="s">
        <v>172</v>
      </c>
      <c r="B85" s="37">
        <v>23164</v>
      </c>
      <c r="C85" s="37">
        <v>2924</v>
      </c>
      <c r="D85" s="37">
        <v>2324</v>
      </c>
      <c r="E85" s="37">
        <v>0</v>
      </c>
      <c r="F85" s="37">
        <v>311</v>
      </c>
      <c r="G85" s="37">
        <v>53</v>
      </c>
      <c r="H85" s="37">
        <f>SUM(Table15[[#This Row],[Column2]:[Column12]])</f>
        <v>28776</v>
      </c>
      <c r="I85" s="37" t="s">
        <v>172</v>
      </c>
      <c r="J85" s="37">
        <v>12954</v>
      </c>
      <c r="K85" s="37">
        <v>5138</v>
      </c>
      <c r="L85" s="37">
        <v>2572</v>
      </c>
      <c r="M85" s="37">
        <f>SUM(Table15[[#This Row],[Column16]:[Column21]])</f>
        <v>20664</v>
      </c>
      <c r="N85" s="42">
        <f>Table15[[#This Row],[Column13]]+Table15[[#This Row],[Column23]]</f>
        <v>49440</v>
      </c>
    </row>
    <row r="86" spans="1:14" x14ac:dyDescent="0.3">
      <c r="A86" s="41" t="s">
        <v>217</v>
      </c>
      <c r="B86" s="37">
        <v>0</v>
      </c>
      <c r="C86" s="37">
        <v>0</v>
      </c>
      <c r="D86" s="37">
        <v>2</v>
      </c>
      <c r="E86" s="37">
        <v>0</v>
      </c>
      <c r="F86" s="37">
        <v>0</v>
      </c>
      <c r="G86" s="37">
        <v>0</v>
      </c>
      <c r="H86" s="37">
        <f>SUM(Table15[[#This Row],[Column2]:[Column12]])</f>
        <v>2</v>
      </c>
      <c r="I86" s="37" t="s">
        <v>217</v>
      </c>
      <c r="J86" s="37">
        <v>0</v>
      </c>
      <c r="K86" s="37">
        <v>0</v>
      </c>
      <c r="L86" s="37">
        <v>0</v>
      </c>
      <c r="M86" s="37">
        <f>SUM(Table15[[#This Row],[Column16]:[Column21]])</f>
        <v>0</v>
      </c>
      <c r="N86" s="42">
        <f>Table15[[#This Row],[Column13]]+Table15[[#This Row],[Column23]]</f>
        <v>2</v>
      </c>
    </row>
    <row r="87" spans="1:14" x14ac:dyDescent="0.3">
      <c r="A87" s="41" t="s">
        <v>173</v>
      </c>
      <c r="B87" s="37">
        <v>2413</v>
      </c>
      <c r="C87" s="37">
        <v>660</v>
      </c>
      <c r="D87" s="37">
        <v>146</v>
      </c>
      <c r="E87" s="37">
        <v>27</v>
      </c>
      <c r="F87" s="37">
        <v>71</v>
      </c>
      <c r="G87" s="37">
        <v>8</v>
      </c>
      <c r="H87" s="37">
        <f>SUM(Table15[[#This Row],[Column2]:[Column12]])</f>
        <v>3325</v>
      </c>
      <c r="I87" s="37" t="s">
        <v>173</v>
      </c>
      <c r="J87" s="37">
        <v>612</v>
      </c>
      <c r="K87" s="37">
        <v>626</v>
      </c>
      <c r="L87" s="37">
        <v>393</v>
      </c>
      <c r="M87" s="37">
        <f>SUM(Table15[[#This Row],[Column16]:[Column21]])</f>
        <v>1631</v>
      </c>
      <c r="N87" s="42">
        <f>Table15[[#This Row],[Column13]]+Table15[[#This Row],[Column23]]</f>
        <v>4956</v>
      </c>
    </row>
    <row r="88" spans="1:14" x14ac:dyDescent="0.3">
      <c r="A88" s="41" t="s">
        <v>174</v>
      </c>
      <c r="B88" s="37">
        <v>853</v>
      </c>
      <c r="C88" s="37">
        <v>782</v>
      </c>
      <c r="D88" s="37">
        <v>204</v>
      </c>
      <c r="E88" s="37">
        <v>45</v>
      </c>
      <c r="F88" s="37">
        <v>1</v>
      </c>
      <c r="G88" s="37">
        <v>8</v>
      </c>
      <c r="H88" s="37">
        <f>SUM(Table15[[#This Row],[Column2]:[Column12]])</f>
        <v>1893</v>
      </c>
      <c r="I88" s="37" t="s">
        <v>174</v>
      </c>
      <c r="J88" s="37">
        <v>446</v>
      </c>
      <c r="K88" s="37">
        <v>613</v>
      </c>
      <c r="L88" s="37">
        <v>166</v>
      </c>
      <c r="M88" s="37">
        <f>SUM(Table15[[#This Row],[Column16]:[Column21]])</f>
        <v>1225</v>
      </c>
      <c r="N88" s="42">
        <f>Table15[[#This Row],[Column13]]+Table15[[#This Row],[Column23]]</f>
        <v>3118</v>
      </c>
    </row>
    <row r="89" spans="1:14" x14ac:dyDescent="0.3">
      <c r="A89" s="41" t="s">
        <v>175</v>
      </c>
      <c r="B89" s="37">
        <v>987</v>
      </c>
      <c r="C89" s="37">
        <v>166</v>
      </c>
      <c r="D89" s="37">
        <v>69</v>
      </c>
      <c r="E89" s="37">
        <v>0</v>
      </c>
      <c r="F89" s="37">
        <v>42</v>
      </c>
      <c r="G89" s="37">
        <v>4</v>
      </c>
      <c r="H89" s="37">
        <f>SUM(Table15[[#This Row],[Column2]:[Column12]])</f>
        <v>1268</v>
      </c>
      <c r="I89" s="37" t="s">
        <v>175</v>
      </c>
      <c r="J89" s="37">
        <v>330</v>
      </c>
      <c r="K89" s="37">
        <v>311</v>
      </c>
      <c r="L89" s="37">
        <v>15</v>
      </c>
      <c r="M89" s="37">
        <f>SUM(Table15[[#This Row],[Column16]:[Column21]])</f>
        <v>656</v>
      </c>
      <c r="N89" s="42">
        <f>Table15[[#This Row],[Column13]]+Table15[[#This Row],[Column23]]</f>
        <v>1924</v>
      </c>
    </row>
    <row r="90" spans="1:14" x14ac:dyDescent="0.3">
      <c r="A90" s="41" t="s">
        <v>176</v>
      </c>
      <c r="B90" s="37">
        <v>1077</v>
      </c>
      <c r="C90" s="37">
        <v>340</v>
      </c>
      <c r="D90" s="37">
        <v>429</v>
      </c>
      <c r="E90" s="37">
        <v>0</v>
      </c>
      <c r="F90" s="37">
        <v>22</v>
      </c>
      <c r="G90" s="37">
        <v>2</v>
      </c>
      <c r="H90" s="37">
        <f>SUM(Table15[[#This Row],[Column2]:[Column12]])</f>
        <v>1870</v>
      </c>
      <c r="I90" s="37" t="s">
        <v>176</v>
      </c>
      <c r="J90" s="37">
        <v>190</v>
      </c>
      <c r="K90" s="37">
        <v>607</v>
      </c>
      <c r="L90" s="37">
        <v>15</v>
      </c>
      <c r="M90" s="37">
        <f>SUM(Table15[[#This Row],[Column16]:[Column21]])</f>
        <v>812</v>
      </c>
      <c r="N90" s="42">
        <f>Table15[[#This Row],[Column13]]+Table15[[#This Row],[Column23]]</f>
        <v>2682</v>
      </c>
    </row>
    <row r="91" spans="1:14" x14ac:dyDescent="0.3">
      <c r="A91" s="41" t="s">
        <v>177</v>
      </c>
      <c r="B91" s="37">
        <v>4383</v>
      </c>
      <c r="C91" s="37">
        <v>2522</v>
      </c>
      <c r="D91" s="37">
        <v>655</v>
      </c>
      <c r="E91" s="37">
        <v>0</v>
      </c>
      <c r="F91" s="37">
        <v>100</v>
      </c>
      <c r="G91" s="37">
        <v>16</v>
      </c>
      <c r="H91" s="37">
        <f>SUM(Table15[[#This Row],[Column2]:[Column12]])</f>
        <v>7676</v>
      </c>
      <c r="I91" s="37" t="s">
        <v>177</v>
      </c>
      <c r="J91" s="37">
        <v>3471</v>
      </c>
      <c r="K91" s="37">
        <v>2012</v>
      </c>
      <c r="L91" s="37">
        <v>1191</v>
      </c>
      <c r="M91" s="37">
        <f>SUM(Table15[[#This Row],[Column16]:[Column21]])</f>
        <v>6674</v>
      </c>
      <c r="N91" s="42">
        <f>Table15[[#This Row],[Column13]]+Table15[[#This Row],[Column23]]</f>
        <v>14350</v>
      </c>
    </row>
    <row r="92" spans="1:14" x14ac:dyDescent="0.3">
      <c r="A92" s="41" t="s">
        <v>178</v>
      </c>
      <c r="B92" s="37">
        <v>40</v>
      </c>
      <c r="C92" s="37">
        <v>35</v>
      </c>
      <c r="D92" s="37">
        <v>0</v>
      </c>
      <c r="E92" s="37">
        <v>14</v>
      </c>
      <c r="F92" s="37">
        <v>0</v>
      </c>
      <c r="G92" s="37">
        <v>0</v>
      </c>
      <c r="H92" s="37">
        <f>SUM(Table15[[#This Row],[Column2]:[Column12]])</f>
        <v>89</v>
      </c>
      <c r="I92" s="37" t="s">
        <v>218</v>
      </c>
      <c r="J92" s="37">
        <v>38</v>
      </c>
      <c r="K92" s="37">
        <v>22</v>
      </c>
      <c r="L92" s="37">
        <v>0</v>
      </c>
      <c r="M92" s="37">
        <f>SUM(Table15[[#This Row],[Column16]:[Column21]])</f>
        <v>60</v>
      </c>
      <c r="N92" s="42">
        <f>Table15[[#This Row],[Column13]]+Table15[[#This Row],[Column23]]</f>
        <v>149</v>
      </c>
    </row>
    <row r="93" spans="1:14" x14ac:dyDescent="0.3">
      <c r="A93" s="41" t="s">
        <v>179</v>
      </c>
      <c r="B93" s="37">
        <v>235</v>
      </c>
      <c r="C93" s="37">
        <v>163</v>
      </c>
      <c r="D93" s="37">
        <v>69</v>
      </c>
      <c r="E93" s="37">
        <v>12</v>
      </c>
      <c r="F93" s="37">
        <v>0</v>
      </c>
      <c r="G93" s="37">
        <v>5</v>
      </c>
      <c r="H93" s="37">
        <f>SUM(Table15[[#This Row],[Column2]:[Column12]])</f>
        <v>484</v>
      </c>
      <c r="I93" s="37" t="s">
        <v>179</v>
      </c>
      <c r="J93" s="37">
        <v>101</v>
      </c>
      <c r="K93" s="37">
        <v>211</v>
      </c>
      <c r="L93" s="37">
        <v>43</v>
      </c>
      <c r="M93" s="37">
        <f>SUM(Table15[[#This Row],[Column16]:[Column21]])</f>
        <v>355</v>
      </c>
      <c r="N93" s="42">
        <f>Table15[[#This Row],[Column13]]+Table15[[#This Row],[Column23]]</f>
        <v>839</v>
      </c>
    </row>
    <row r="94" spans="1:14" x14ac:dyDescent="0.3">
      <c r="A94" s="41" t="s">
        <v>180</v>
      </c>
      <c r="B94" s="37">
        <v>0</v>
      </c>
      <c r="C94" s="37">
        <v>0</v>
      </c>
      <c r="D94" s="37">
        <v>1</v>
      </c>
      <c r="E94" s="37">
        <v>0</v>
      </c>
      <c r="F94" s="37">
        <v>0</v>
      </c>
      <c r="G94" s="37">
        <v>0</v>
      </c>
      <c r="H94" s="37">
        <f>SUM(Table15[[#This Row],[Column2]:[Column12]])</f>
        <v>1</v>
      </c>
      <c r="I94" s="37" t="s">
        <v>180</v>
      </c>
      <c r="J94" s="37">
        <v>0</v>
      </c>
      <c r="K94" s="37">
        <v>0</v>
      </c>
      <c r="L94" s="37">
        <v>1</v>
      </c>
      <c r="M94" s="37">
        <f>SUM(Table15[[#This Row],[Column16]:[Column21]])</f>
        <v>1</v>
      </c>
      <c r="N94" s="42">
        <f>Table15[[#This Row],[Column13]]+Table15[[#This Row],[Column23]]</f>
        <v>2</v>
      </c>
    </row>
    <row r="95" spans="1:14" x14ac:dyDescent="0.3">
      <c r="A95" s="41" t="s">
        <v>181</v>
      </c>
      <c r="B95" s="37">
        <v>252</v>
      </c>
      <c r="C95" s="37">
        <v>129</v>
      </c>
      <c r="D95" s="37">
        <v>12</v>
      </c>
      <c r="E95" s="37">
        <v>10</v>
      </c>
      <c r="F95" s="37">
        <v>0</v>
      </c>
      <c r="G95" s="37">
        <v>5</v>
      </c>
      <c r="H95" s="37">
        <f>SUM(Table15[[#This Row],[Column2]:[Column12]])</f>
        <v>408</v>
      </c>
      <c r="I95" s="37" t="s">
        <v>181</v>
      </c>
      <c r="J95" s="37">
        <v>159</v>
      </c>
      <c r="K95" s="37">
        <v>209</v>
      </c>
      <c r="L95" s="37">
        <v>9</v>
      </c>
      <c r="M95" s="37">
        <f>SUM(Table15[[#This Row],[Column16]:[Column21]])</f>
        <v>377</v>
      </c>
      <c r="N95" s="42">
        <f>Table15[[#This Row],[Column13]]+Table15[[#This Row],[Column23]]</f>
        <v>785</v>
      </c>
    </row>
    <row r="96" spans="1:14" x14ac:dyDescent="0.3">
      <c r="A96" s="41" t="s">
        <v>182</v>
      </c>
      <c r="B96" s="37">
        <v>71</v>
      </c>
      <c r="C96" s="37">
        <v>9</v>
      </c>
      <c r="D96" s="37">
        <v>23</v>
      </c>
      <c r="E96" s="37">
        <v>1</v>
      </c>
      <c r="F96" s="37">
        <v>4</v>
      </c>
      <c r="G96" s="37">
        <v>1</v>
      </c>
      <c r="H96" s="37">
        <f>SUM(Table15[[#This Row],[Column2]:[Column12]])</f>
        <v>109</v>
      </c>
      <c r="I96" s="37" t="s">
        <v>182</v>
      </c>
      <c r="J96" s="37">
        <v>26</v>
      </c>
      <c r="K96" s="37">
        <v>12</v>
      </c>
      <c r="L96" s="37">
        <v>3</v>
      </c>
      <c r="M96" s="37">
        <f>SUM(Table15[[#This Row],[Column16]:[Column21]])</f>
        <v>41</v>
      </c>
      <c r="N96" s="42">
        <f>Table15[[#This Row],[Column13]]+Table15[[#This Row],[Column23]]</f>
        <v>150</v>
      </c>
    </row>
    <row r="97" spans="1:14" x14ac:dyDescent="0.3">
      <c r="A97" s="41" t="s">
        <v>183</v>
      </c>
      <c r="B97" s="37">
        <v>76</v>
      </c>
      <c r="C97" s="37">
        <v>109</v>
      </c>
      <c r="D97" s="37">
        <v>0</v>
      </c>
      <c r="E97" s="37">
        <v>17</v>
      </c>
      <c r="F97" s="37">
        <v>0</v>
      </c>
      <c r="G97" s="37">
        <v>3</v>
      </c>
      <c r="H97" s="37">
        <f>SUM(Table15[[#This Row],[Column2]:[Column12]])</f>
        <v>205</v>
      </c>
      <c r="I97" s="37" t="s">
        <v>183</v>
      </c>
      <c r="J97" s="37">
        <v>49</v>
      </c>
      <c r="K97" s="37">
        <v>102</v>
      </c>
      <c r="L97" s="37">
        <v>0</v>
      </c>
      <c r="M97" s="37">
        <f>SUM(Table15[[#This Row],[Column16]:[Column21]])</f>
        <v>151</v>
      </c>
      <c r="N97" s="42">
        <f>Table15[[#This Row],[Column13]]+Table15[[#This Row],[Column23]]</f>
        <v>356</v>
      </c>
    </row>
    <row r="98" spans="1:14" x14ac:dyDescent="0.3">
      <c r="A98" s="41" t="s">
        <v>184</v>
      </c>
      <c r="B98" s="37">
        <v>13</v>
      </c>
      <c r="C98" s="37">
        <v>29</v>
      </c>
      <c r="D98" s="37">
        <v>16</v>
      </c>
      <c r="E98" s="37">
        <v>21</v>
      </c>
      <c r="F98" s="37">
        <v>0</v>
      </c>
      <c r="G98" s="37">
        <v>2</v>
      </c>
      <c r="H98" s="37">
        <f>SUM(Table15[[#This Row],[Column2]:[Column12]])</f>
        <v>81</v>
      </c>
      <c r="I98" s="37" t="s">
        <v>184</v>
      </c>
      <c r="J98" s="37">
        <v>25</v>
      </c>
      <c r="K98" s="37">
        <v>93</v>
      </c>
      <c r="L98" s="37">
        <v>29</v>
      </c>
      <c r="M98" s="37">
        <f>SUM(Table15[[#This Row],[Column16]:[Column21]])</f>
        <v>147</v>
      </c>
      <c r="N98" s="42">
        <f>Table15[[#This Row],[Column13]]+Table15[[#This Row],[Column23]]</f>
        <v>228</v>
      </c>
    </row>
    <row r="99" spans="1:14" x14ac:dyDescent="0.3">
      <c r="A99" s="41" t="s">
        <v>185</v>
      </c>
      <c r="B99" s="37">
        <v>27</v>
      </c>
      <c r="C99" s="37">
        <v>101</v>
      </c>
      <c r="D99" s="37">
        <v>0</v>
      </c>
      <c r="E99" s="37">
        <v>15</v>
      </c>
      <c r="F99" s="37">
        <v>1</v>
      </c>
      <c r="G99" s="37">
        <v>2</v>
      </c>
      <c r="H99" s="37">
        <f>SUM(Table15[[#This Row],[Column2]:[Column12]])</f>
        <v>146</v>
      </c>
      <c r="I99" s="37" t="s">
        <v>185</v>
      </c>
      <c r="J99" s="37">
        <v>47</v>
      </c>
      <c r="K99" s="37">
        <v>87</v>
      </c>
      <c r="L99" s="37">
        <v>0</v>
      </c>
      <c r="M99" s="37">
        <f>SUM(Table15[[#This Row],[Column16]:[Column21]])</f>
        <v>134</v>
      </c>
      <c r="N99" s="42">
        <f>Table15[[#This Row],[Column13]]+Table15[[#This Row],[Column23]]</f>
        <v>280</v>
      </c>
    </row>
    <row r="100" spans="1:14" x14ac:dyDescent="0.3">
      <c r="A100" s="41" t="s">
        <v>186</v>
      </c>
      <c r="B100" s="37">
        <v>9</v>
      </c>
      <c r="C100" s="37">
        <v>8</v>
      </c>
      <c r="D100" s="37">
        <v>0</v>
      </c>
      <c r="E100" s="37">
        <v>6</v>
      </c>
      <c r="F100" s="37">
        <v>0</v>
      </c>
      <c r="G100" s="37">
        <v>0</v>
      </c>
      <c r="H100" s="37">
        <f>SUM(Table15[[#This Row],[Column2]:[Column12]])</f>
        <v>23</v>
      </c>
      <c r="I100" s="37" t="s">
        <v>186</v>
      </c>
      <c r="J100" s="37">
        <v>18</v>
      </c>
      <c r="K100" s="37">
        <v>24</v>
      </c>
      <c r="L100" s="37">
        <v>0</v>
      </c>
      <c r="M100" s="37">
        <f>SUM(Table15[[#This Row],[Column16]:[Column21]])</f>
        <v>42</v>
      </c>
      <c r="N100" s="42">
        <f>Table15[[#This Row],[Column13]]+Table15[[#This Row],[Column23]]</f>
        <v>65</v>
      </c>
    </row>
    <row r="101" spans="1:14" x14ac:dyDescent="0.3">
      <c r="A101" s="41" t="s">
        <v>187</v>
      </c>
      <c r="B101" s="37">
        <v>2393</v>
      </c>
      <c r="C101" s="37">
        <v>1151</v>
      </c>
      <c r="D101" s="37">
        <v>341</v>
      </c>
      <c r="E101" s="37">
        <v>0</v>
      </c>
      <c r="F101" s="37">
        <v>80</v>
      </c>
      <c r="G101" s="37">
        <v>4</v>
      </c>
      <c r="H101" s="37">
        <f>SUM(Table15[[#This Row],[Column2]:[Column12]])</f>
        <v>3969</v>
      </c>
      <c r="I101" s="37" t="s">
        <v>187</v>
      </c>
      <c r="J101" s="37">
        <v>1082</v>
      </c>
      <c r="K101" s="37">
        <v>824</v>
      </c>
      <c r="L101" s="37">
        <v>470</v>
      </c>
      <c r="M101" s="37">
        <f>SUM(Table15[[#This Row],[Column16]:[Column21]])</f>
        <v>2376</v>
      </c>
      <c r="N101" s="42">
        <f>Table15[[#This Row],[Column13]]+Table15[[#This Row],[Column23]]</f>
        <v>6345</v>
      </c>
    </row>
    <row r="102" spans="1:14" x14ac:dyDescent="0.3">
      <c r="A102" s="41" t="s">
        <v>188</v>
      </c>
      <c r="B102" s="37">
        <v>3252</v>
      </c>
      <c r="C102" s="37">
        <v>1220</v>
      </c>
      <c r="D102" s="37">
        <v>260</v>
      </c>
      <c r="E102" s="37">
        <v>0</v>
      </c>
      <c r="F102" s="37">
        <v>113</v>
      </c>
      <c r="G102" s="37">
        <v>15</v>
      </c>
      <c r="H102" s="37">
        <f>SUM(Table15[[#This Row],[Column2]:[Column12]])</f>
        <v>4860</v>
      </c>
      <c r="I102" s="37" t="s">
        <v>188</v>
      </c>
      <c r="J102" s="37">
        <v>852</v>
      </c>
      <c r="K102" s="37">
        <v>945</v>
      </c>
      <c r="L102" s="37">
        <v>124</v>
      </c>
      <c r="M102" s="37">
        <f>SUM(Table15[[#This Row],[Column16]:[Column21]])</f>
        <v>1921</v>
      </c>
      <c r="N102" s="42">
        <f>Table15[[#This Row],[Column13]]+Table15[[#This Row],[Column23]]</f>
        <v>6781</v>
      </c>
    </row>
    <row r="103" spans="1:14" x14ac:dyDescent="0.3">
      <c r="A103" s="41" t="s">
        <v>189</v>
      </c>
      <c r="B103" s="37">
        <v>1379</v>
      </c>
      <c r="C103" s="37">
        <v>1247</v>
      </c>
      <c r="D103" s="37">
        <v>77</v>
      </c>
      <c r="E103" s="37">
        <v>31</v>
      </c>
      <c r="F103" s="37">
        <v>5</v>
      </c>
      <c r="G103" s="37">
        <v>14</v>
      </c>
      <c r="H103" s="37">
        <f>SUM(Table15[[#This Row],[Column2]:[Column12]])</f>
        <v>2753</v>
      </c>
      <c r="I103" s="37" t="s">
        <v>189</v>
      </c>
      <c r="J103" s="37">
        <v>842</v>
      </c>
      <c r="K103" s="37">
        <v>976</v>
      </c>
      <c r="L103" s="37">
        <v>58</v>
      </c>
      <c r="M103" s="37">
        <f>SUM(Table15[[#This Row],[Column16]:[Column21]])</f>
        <v>1876</v>
      </c>
      <c r="N103" s="42">
        <f>Table15[[#This Row],[Column13]]+Table15[[#This Row],[Column23]]</f>
        <v>4629</v>
      </c>
    </row>
    <row r="104" spans="1:14" x14ac:dyDescent="0.3">
      <c r="A104" s="41" t="s">
        <v>190</v>
      </c>
      <c r="B104" s="37">
        <v>2446</v>
      </c>
      <c r="C104" s="37">
        <v>351</v>
      </c>
      <c r="D104" s="37">
        <v>70</v>
      </c>
      <c r="E104" s="37">
        <v>15</v>
      </c>
      <c r="F104" s="37">
        <v>49</v>
      </c>
      <c r="G104" s="37">
        <v>4</v>
      </c>
      <c r="H104" s="37">
        <f>SUM(Table15[[#This Row],[Column2]:[Column12]])</f>
        <v>2935</v>
      </c>
      <c r="I104" s="37" t="s">
        <v>190</v>
      </c>
      <c r="J104" s="37">
        <v>231</v>
      </c>
      <c r="K104" s="37">
        <v>642</v>
      </c>
      <c r="L104" s="37">
        <v>8</v>
      </c>
      <c r="M104" s="37">
        <f>SUM(Table15[[#This Row],[Column16]:[Column21]])</f>
        <v>881</v>
      </c>
      <c r="N104" s="42">
        <f>Table15[[#This Row],[Column13]]+Table15[[#This Row],[Column23]]</f>
        <v>3816</v>
      </c>
    </row>
    <row r="105" spans="1:14" x14ac:dyDescent="0.3">
      <c r="A105" s="41" t="s">
        <v>191</v>
      </c>
      <c r="B105" s="37">
        <v>1024</v>
      </c>
      <c r="C105" s="37">
        <v>944</v>
      </c>
      <c r="D105" s="37">
        <v>87</v>
      </c>
      <c r="E105" s="37">
        <v>39</v>
      </c>
      <c r="F105" s="37">
        <v>0</v>
      </c>
      <c r="G105" s="37">
        <v>16</v>
      </c>
      <c r="H105" s="37">
        <f>SUM(Table15[[#This Row],[Column2]:[Column12]])</f>
        <v>2110</v>
      </c>
      <c r="I105" s="37" t="s">
        <v>191</v>
      </c>
      <c r="J105" s="37">
        <v>371</v>
      </c>
      <c r="K105" s="37">
        <v>706</v>
      </c>
      <c r="L105" s="37">
        <v>65</v>
      </c>
      <c r="M105" s="37">
        <f>SUM(Table15[[#This Row],[Column16]:[Column21]])</f>
        <v>1142</v>
      </c>
      <c r="N105" s="42">
        <f>Table15[[#This Row],[Column13]]+Table15[[#This Row],[Column23]]</f>
        <v>3252</v>
      </c>
    </row>
    <row r="106" spans="1:14" x14ac:dyDescent="0.3">
      <c r="A106" s="41" t="s">
        <v>192</v>
      </c>
      <c r="B106" s="37">
        <v>1398</v>
      </c>
      <c r="C106" s="37">
        <v>880</v>
      </c>
      <c r="D106" s="37">
        <v>77</v>
      </c>
      <c r="E106" s="37">
        <v>49</v>
      </c>
      <c r="F106" s="37">
        <v>6</v>
      </c>
      <c r="G106" s="37">
        <v>13</v>
      </c>
      <c r="H106" s="37">
        <f>SUM(Table15[[#This Row],[Column2]:[Column12]])</f>
        <v>2423</v>
      </c>
      <c r="I106" s="37" t="s">
        <v>192</v>
      </c>
      <c r="J106" s="37">
        <v>589</v>
      </c>
      <c r="K106" s="37">
        <v>670</v>
      </c>
      <c r="L106" s="37">
        <v>51</v>
      </c>
      <c r="M106" s="37">
        <f>SUM(Table15[[#This Row],[Column16]:[Column21]])</f>
        <v>1310</v>
      </c>
      <c r="N106" s="42">
        <f>Table15[[#This Row],[Column13]]+Table15[[#This Row],[Column23]]</f>
        <v>3733</v>
      </c>
    </row>
    <row r="107" spans="1:14" x14ac:dyDescent="0.3">
      <c r="A107" s="41" t="s">
        <v>193</v>
      </c>
      <c r="B107" s="37">
        <v>4</v>
      </c>
      <c r="C107" s="37">
        <v>52</v>
      </c>
      <c r="D107" s="37">
        <v>0</v>
      </c>
      <c r="E107" s="37">
        <v>19</v>
      </c>
      <c r="F107" s="37">
        <v>0</v>
      </c>
      <c r="G107" s="37">
        <v>0</v>
      </c>
      <c r="H107" s="37">
        <f>SUM(Table15[[#This Row],[Column2]:[Column12]])</f>
        <v>75</v>
      </c>
      <c r="I107" s="37" t="s">
        <v>193</v>
      </c>
      <c r="J107" s="37">
        <v>29</v>
      </c>
      <c r="K107" s="37">
        <v>49</v>
      </c>
      <c r="L107" s="37">
        <v>0</v>
      </c>
      <c r="M107" s="37">
        <f>SUM(Table15[[#This Row],[Column16]:[Column21]])</f>
        <v>78</v>
      </c>
      <c r="N107" s="42">
        <f>Table15[[#This Row],[Column13]]+Table15[[#This Row],[Column23]]</f>
        <v>153</v>
      </c>
    </row>
    <row r="108" spans="1:14" x14ac:dyDescent="0.3">
      <c r="A108" s="41" t="s">
        <v>219</v>
      </c>
      <c r="B108" s="37">
        <v>0</v>
      </c>
      <c r="C108" s="37">
        <v>35</v>
      </c>
      <c r="D108" s="37">
        <v>0</v>
      </c>
      <c r="E108" s="37">
        <v>22</v>
      </c>
      <c r="F108" s="37">
        <v>0</v>
      </c>
      <c r="G108" s="37">
        <v>5</v>
      </c>
      <c r="H108" s="37">
        <f>SUM(Table15[[#This Row],[Column2]:[Column12]])</f>
        <v>62</v>
      </c>
      <c r="I108" s="37" t="s">
        <v>219</v>
      </c>
      <c r="J108" s="37">
        <v>0</v>
      </c>
      <c r="K108" s="37">
        <v>24</v>
      </c>
      <c r="L108" s="37">
        <v>0</v>
      </c>
      <c r="M108" s="37">
        <f>SUM(Table15[[#This Row],[Column16]:[Column21]])</f>
        <v>24</v>
      </c>
      <c r="N108" s="42">
        <f>Table15[[#This Row],[Column13]]+Table15[[#This Row],[Column23]]</f>
        <v>86</v>
      </c>
    </row>
    <row r="109" spans="1:14" x14ac:dyDescent="0.3">
      <c r="A109" s="41" t="s">
        <v>194</v>
      </c>
      <c r="B109" s="37">
        <v>326</v>
      </c>
      <c r="C109" s="37">
        <v>208</v>
      </c>
      <c r="D109" s="37">
        <v>78</v>
      </c>
      <c r="E109" s="37">
        <v>34</v>
      </c>
      <c r="F109" s="37">
        <v>0</v>
      </c>
      <c r="G109" s="37">
        <v>8</v>
      </c>
      <c r="H109" s="37">
        <f>SUM(Table15[[#This Row],[Column2]:[Column12]])</f>
        <v>654</v>
      </c>
      <c r="I109" s="37" t="s">
        <v>194</v>
      </c>
      <c r="J109" s="37">
        <v>165</v>
      </c>
      <c r="K109" s="37">
        <v>242</v>
      </c>
      <c r="L109" s="37">
        <v>41</v>
      </c>
      <c r="M109" s="37">
        <f>SUM(Table15[[#This Row],[Column16]:[Column21]])</f>
        <v>448</v>
      </c>
      <c r="N109" s="42">
        <f>Table15[[#This Row],[Column13]]+Table15[[#This Row],[Column23]]</f>
        <v>1102</v>
      </c>
    </row>
    <row r="110" spans="1:14" x14ac:dyDescent="0.3">
      <c r="A110" s="41" t="s">
        <v>195</v>
      </c>
      <c r="B110" s="37">
        <v>166</v>
      </c>
      <c r="C110" s="37">
        <v>122</v>
      </c>
      <c r="D110" s="37">
        <v>4</v>
      </c>
      <c r="E110" s="37">
        <v>4</v>
      </c>
      <c r="F110" s="37">
        <v>0</v>
      </c>
      <c r="G110" s="37">
        <v>1</v>
      </c>
      <c r="H110" s="37">
        <f>SUM(Table15[[#This Row],[Column2]:[Column12]])</f>
        <v>297</v>
      </c>
      <c r="I110" s="37" t="s">
        <v>195</v>
      </c>
      <c r="J110" s="37">
        <v>78</v>
      </c>
      <c r="K110" s="37">
        <v>218</v>
      </c>
      <c r="L110" s="37">
        <v>4</v>
      </c>
      <c r="M110" s="37">
        <f>SUM(Table15[[#This Row],[Column16]:[Column21]])</f>
        <v>300</v>
      </c>
      <c r="N110" s="42">
        <f>Table15[[#This Row],[Column13]]+Table15[[#This Row],[Column23]]</f>
        <v>597</v>
      </c>
    </row>
    <row r="111" spans="1:14" x14ac:dyDescent="0.3">
      <c r="A111" s="41" t="s">
        <v>196</v>
      </c>
      <c r="B111" s="37">
        <v>4432</v>
      </c>
      <c r="C111" s="37">
        <v>2331</v>
      </c>
      <c r="D111" s="37">
        <v>134</v>
      </c>
      <c r="E111" s="37">
        <v>0</v>
      </c>
      <c r="F111" s="37">
        <v>63</v>
      </c>
      <c r="G111" s="37">
        <v>17</v>
      </c>
      <c r="H111" s="37">
        <f>SUM(Table15[[#This Row],[Column2]:[Column12]])</f>
        <v>6977</v>
      </c>
      <c r="I111" s="37" t="s">
        <v>196</v>
      </c>
      <c r="J111" s="37">
        <v>2562</v>
      </c>
      <c r="K111" s="37">
        <v>1009</v>
      </c>
      <c r="L111" s="37">
        <v>256</v>
      </c>
      <c r="M111" s="37">
        <f>SUM(Table15[[#This Row],[Column16]:[Column21]])</f>
        <v>3827</v>
      </c>
      <c r="N111" s="42">
        <f>Table15[[#This Row],[Column13]]+Table15[[#This Row],[Column23]]</f>
        <v>10804</v>
      </c>
    </row>
    <row r="112" spans="1:14" x14ac:dyDescent="0.3">
      <c r="A112" s="41" t="s">
        <v>197</v>
      </c>
      <c r="B112" s="37">
        <v>1224</v>
      </c>
      <c r="C112" s="37">
        <v>664</v>
      </c>
      <c r="D112" s="37">
        <v>72</v>
      </c>
      <c r="E112" s="37">
        <v>0</v>
      </c>
      <c r="F112" s="37">
        <v>80</v>
      </c>
      <c r="G112" s="37">
        <v>3</v>
      </c>
      <c r="H112" s="37">
        <f>SUM(Table15[[#This Row],[Column2]:[Column12]])</f>
        <v>2043</v>
      </c>
      <c r="I112" s="37" t="s">
        <v>197</v>
      </c>
      <c r="J112" s="37">
        <v>606</v>
      </c>
      <c r="K112" s="37">
        <v>515</v>
      </c>
      <c r="L112" s="37">
        <v>16</v>
      </c>
      <c r="M112" s="37">
        <f>SUM(Table15[[#This Row],[Column16]:[Column21]])</f>
        <v>1137</v>
      </c>
      <c r="N112" s="42">
        <f>Table15[[#This Row],[Column13]]+Table15[[#This Row],[Column23]]</f>
        <v>3180</v>
      </c>
    </row>
    <row r="113" spans="1:14" x14ac:dyDescent="0.3">
      <c r="A113" s="41" t="s">
        <v>198</v>
      </c>
      <c r="B113" s="37">
        <v>228</v>
      </c>
      <c r="C113" s="37">
        <v>10</v>
      </c>
      <c r="D113" s="37">
        <v>44</v>
      </c>
      <c r="E113" s="37">
        <v>0</v>
      </c>
      <c r="F113" s="37">
        <v>13</v>
      </c>
      <c r="G113" s="37">
        <v>1</v>
      </c>
      <c r="H113" s="37">
        <f>SUM(Table15[[#This Row],[Column2]:[Column12]])</f>
        <v>296</v>
      </c>
      <c r="I113" s="37" t="s">
        <v>198</v>
      </c>
      <c r="J113" s="37">
        <v>363</v>
      </c>
      <c r="K113" s="37">
        <v>33</v>
      </c>
      <c r="L113" s="37">
        <v>39</v>
      </c>
      <c r="M113" s="37">
        <f>SUM(Table15[[#This Row],[Column16]:[Column21]])</f>
        <v>435</v>
      </c>
      <c r="N113" s="42">
        <f>Table15[[#This Row],[Column13]]+Table15[[#This Row],[Column23]]</f>
        <v>731</v>
      </c>
    </row>
    <row r="114" spans="1:14" x14ac:dyDescent="0.3">
      <c r="A114" s="41" t="s">
        <v>199</v>
      </c>
      <c r="B114" s="37">
        <v>2885</v>
      </c>
      <c r="C114" s="37">
        <v>1019</v>
      </c>
      <c r="D114" s="37">
        <v>343</v>
      </c>
      <c r="E114" s="37">
        <v>122</v>
      </c>
      <c r="F114" s="37">
        <v>46</v>
      </c>
      <c r="G114" s="37">
        <v>10</v>
      </c>
      <c r="H114" s="37">
        <f>SUM(Table15[[#This Row],[Column2]:[Column12]])</f>
        <v>4425</v>
      </c>
      <c r="I114" s="37" t="s">
        <v>199</v>
      </c>
      <c r="J114" s="37">
        <v>802</v>
      </c>
      <c r="K114" s="37">
        <v>834</v>
      </c>
      <c r="L114" s="37">
        <v>226</v>
      </c>
      <c r="M114" s="37">
        <f>SUM(Table15[[#This Row],[Column16]:[Column21]])</f>
        <v>1862</v>
      </c>
      <c r="N114" s="42">
        <f>Table15[[#This Row],[Column13]]+Table15[[#This Row],[Column23]]</f>
        <v>6287</v>
      </c>
    </row>
    <row r="115" spans="1:14" x14ac:dyDescent="0.3">
      <c r="A115" s="41" t="s">
        <v>200</v>
      </c>
      <c r="B115" s="37">
        <v>489</v>
      </c>
      <c r="C115" s="37">
        <v>452</v>
      </c>
      <c r="D115" s="37">
        <v>54</v>
      </c>
      <c r="E115" s="37">
        <v>38</v>
      </c>
      <c r="F115" s="37">
        <v>3</v>
      </c>
      <c r="G115" s="37">
        <v>5</v>
      </c>
      <c r="H115" s="37">
        <f>SUM(Table15[[#This Row],[Column2]:[Column12]])</f>
        <v>1041</v>
      </c>
      <c r="I115" s="37" t="s">
        <v>200</v>
      </c>
      <c r="J115" s="37">
        <v>186</v>
      </c>
      <c r="K115" s="37">
        <v>443</v>
      </c>
      <c r="L115" s="37">
        <v>11</v>
      </c>
      <c r="M115" s="37">
        <f>SUM(Table15[[#This Row],[Column16]:[Column21]])</f>
        <v>640</v>
      </c>
      <c r="N115" s="42">
        <f>Table15[[#This Row],[Column13]]+Table15[[#This Row],[Column23]]</f>
        <v>1681</v>
      </c>
    </row>
    <row r="116" spans="1:14" x14ac:dyDescent="0.3">
      <c r="A116" s="41" t="s">
        <v>201</v>
      </c>
      <c r="B116" s="37">
        <v>4766</v>
      </c>
      <c r="C116" s="37">
        <v>3926</v>
      </c>
      <c r="D116" s="37">
        <v>6927</v>
      </c>
      <c r="E116" s="37">
        <v>0</v>
      </c>
      <c r="F116" s="37">
        <v>27</v>
      </c>
      <c r="G116" s="37">
        <v>3</v>
      </c>
      <c r="H116" s="37">
        <f>SUM(Table15[[#This Row],[Column2]:[Column12]])</f>
        <v>15649</v>
      </c>
      <c r="I116" s="37" t="s">
        <v>201</v>
      </c>
      <c r="J116" s="37">
        <v>3832</v>
      </c>
      <c r="K116" s="37">
        <v>1991</v>
      </c>
      <c r="L116" s="37">
        <v>6740</v>
      </c>
      <c r="M116" s="37">
        <f>SUM(Table15[[#This Row],[Column16]:[Column21]])</f>
        <v>12563</v>
      </c>
      <c r="N116" s="42">
        <f>Table15[[#This Row],[Column13]]+Table15[[#This Row],[Column23]]</f>
        <v>28212</v>
      </c>
    </row>
    <row r="117" spans="1:14" x14ac:dyDescent="0.3">
      <c r="A117" s="41" t="s">
        <v>220</v>
      </c>
      <c r="B117" s="37">
        <v>403</v>
      </c>
      <c r="C117" s="37">
        <v>759</v>
      </c>
      <c r="D117" s="37">
        <v>319</v>
      </c>
      <c r="E117" s="37">
        <v>0</v>
      </c>
      <c r="F117" s="37">
        <v>0</v>
      </c>
      <c r="G117" s="37">
        <v>0</v>
      </c>
      <c r="H117" s="37">
        <f>SUM(Table15[[#This Row],[Column2]:[Column12]])</f>
        <v>1481</v>
      </c>
      <c r="I117" s="37" t="s">
        <v>220</v>
      </c>
      <c r="J117" s="37">
        <v>449</v>
      </c>
      <c r="K117" s="37">
        <v>747</v>
      </c>
      <c r="L117" s="37">
        <v>34</v>
      </c>
      <c r="M117" s="37">
        <f>SUM(Table15[[#This Row],[Column16]:[Column21]])</f>
        <v>1230</v>
      </c>
      <c r="N117" s="42">
        <f>Table15[[#This Row],[Column13]]+Table15[[#This Row],[Column23]]</f>
        <v>2711</v>
      </c>
    </row>
    <row r="118" spans="1:14" x14ac:dyDescent="0.3">
      <c r="A118" s="41" t="s">
        <v>221</v>
      </c>
      <c r="B118" s="37">
        <v>722</v>
      </c>
      <c r="C118" s="37">
        <v>706</v>
      </c>
      <c r="D118" s="37">
        <v>311</v>
      </c>
      <c r="E118" s="37">
        <v>4</v>
      </c>
      <c r="F118" s="37">
        <v>25</v>
      </c>
      <c r="G118" s="37">
        <v>0</v>
      </c>
      <c r="H118" s="37">
        <f>SUM(Table15[[#This Row],[Column2]:[Column12]])</f>
        <v>1768</v>
      </c>
      <c r="I118" s="37" t="s">
        <v>221</v>
      </c>
      <c r="J118" s="37">
        <v>141</v>
      </c>
      <c r="K118" s="37">
        <v>113</v>
      </c>
      <c r="L118" s="37">
        <v>512</v>
      </c>
      <c r="M118" s="37">
        <f>SUM(Table15[[#This Row],[Column16]:[Column21]])</f>
        <v>766</v>
      </c>
      <c r="N118" s="42">
        <f>Table15[[#This Row],[Column13]]+Table15[[#This Row],[Column23]]</f>
        <v>2534</v>
      </c>
    </row>
    <row r="119" spans="1:14" x14ac:dyDescent="0.3">
      <c r="A119" s="41" t="s">
        <v>222</v>
      </c>
      <c r="B119" s="37">
        <v>0</v>
      </c>
      <c r="C119" s="37">
        <v>45</v>
      </c>
      <c r="D119" s="37">
        <v>1823</v>
      </c>
      <c r="E119" s="37">
        <v>0</v>
      </c>
      <c r="F119" s="37">
        <v>0</v>
      </c>
      <c r="G119" s="37">
        <v>0</v>
      </c>
      <c r="H119" s="37">
        <f>SUM(Table15[[#This Row],[Column2]:[Column12]])</f>
        <v>1868</v>
      </c>
      <c r="I119" s="37" t="s">
        <v>222</v>
      </c>
      <c r="J119" s="37">
        <v>16</v>
      </c>
      <c r="K119" s="37">
        <v>65</v>
      </c>
      <c r="L119" s="37">
        <v>1922</v>
      </c>
      <c r="M119" s="37">
        <f>SUM(Table15[[#This Row],[Column16]:[Column21]])</f>
        <v>2003</v>
      </c>
      <c r="N119" s="42">
        <f>Table15[[#This Row],[Column13]]+Table15[[#This Row],[Column23]]</f>
        <v>3871</v>
      </c>
    </row>
    <row r="120" spans="1:14" x14ac:dyDescent="0.3">
      <c r="A120" s="31" t="s">
        <v>107</v>
      </c>
      <c r="B120" s="44">
        <f t="shared" ref="B120:H120" si="2">SUBTOTAL(109,B66:B119)</f>
        <v>83625</v>
      </c>
      <c r="C120" s="44">
        <f t="shared" si="2"/>
        <v>32968</v>
      </c>
      <c r="D120" s="44">
        <f t="shared" si="2"/>
        <v>18082</v>
      </c>
      <c r="E120" s="44">
        <f t="shared" si="2"/>
        <v>829</v>
      </c>
      <c r="F120" s="44">
        <f t="shared" si="2"/>
        <v>1539</v>
      </c>
      <c r="G120" s="44">
        <f t="shared" si="2"/>
        <v>328</v>
      </c>
      <c r="H120" s="44">
        <f t="shared" si="2"/>
        <v>137371</v>
      </c>
      <c r="I120" s="44" t="s">
        <v>107</v>
      </c>
      <c r="J120" s="44">
        <f>SUBTOTAL(109,J66:J119)</f>
        <v>42424</v>
      </c>
      <c r="K120" s="44">
        <f>SUBTOTAL(109,K66:K119)</f>
        <v>28422</v>
      </c>
      <c r="L120" s="44">
        <f>SUBTOTAL(109,L66:L119)</f>
        <v>17065</v>
      </c>
      <c r="M120" s="37">
        <f>SUM(Table15[[#This Row],[Column16]:[Column21]])</f>
        <v>87911</v>
      </c>
      <c r="N120" s="42">
        <f>Table15[[#This Row],[Column13]]+Table15[[#This Row],[Column23]]</f>
        <v>225282</v>
      </c>
    </row>
    <row r="122" spans="1:14" x14ac:dyDescent="0.3">
      <c r="A122" t="s">
        <v>223</v>
      </c>
    </row>
    <row r="123" spans="1:14" x14ac:dyDescent="0.3">
      <c r="A123" t="s">
        <v>224</v>
      </c>
    </row>
  </sheetData>
  <mergeCells count="5">
    <mergeCell ref="A59:Q60"/>
    <mergeCell ref="A61:H61"/>
    <mergeCell ref="I61:Q61"/>
    <mergeCell ref="A1:L1"/>
    <mergeCell ref="A2:L2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"/>
  <sheetViews>
    <sheetView topLeftCell="A43" zoomScale="80" zoomScaleNormal="80" workbookViewId="0">
      <selection activeCell="A60" sqref="A60"/>
    </sheetView>
  </sheetViews>
  <sheetFormatPr defaultRowHeight="14.4" x14ac:dyDescent="0.3"/>
  <cols>
    <col min="1" max="1" width="18.44140625" customWidth="1"/>
    <col min="2" max="2" width="12" customWidth="1"/>
    <col min="3" max="3" width="14.44140625" customWidth="1"/>
    <col min="4" max="4" width="29.6640625" customWidth="1"/>
    <col min="5" max="5" width="28.5546875" customWidth="1"/>
    <col min="6" max="6" width="14.6640625" customWidth="1"/>
    <col min="7" max="7" width="19.44140625" customWidth="1"/>
    <col min="8" max="8" width="13.44140625" customWidth="1"/>
    <col min="9" max="9" width="14.88671875" customWidth="1"/>
    <col min="10" max="10" width="30.6640625" customWidth="1"/>
    <col min="11" max="11" width="12.6640625" customWidth="1"/>
    <col min="12" max="12" width="22.33203125" customWidth="1"/>
    <col min="13" max="19" width="12.6640625" customWidth="1"/>
  </cols>
  <sheetData>
    <row r="1" spans="1:12" ht="28.2" x14ac:dyDescent="0.5">
      <c r="A1" s="88" t="s">
        <v>225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1:12" x14ac:dyDescent="0.3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37" t="s">
        <v>2</v>
      </c>
      <c r="B3" s="37"/>
      <c r="C3" s="37"/>
      <c r="D3" s="37"/>
      <c r="E3" s="37"/>
      <c r="F3" s="37"/>
      <c r="G3" s="37" t="s">
        <v>3</v>
      </c>
      <c r="H3" s="37"/>
      <c r="I3" s="37"/>
      <c r="J3" s="37"/>
      <c r="K3" s="37"/>
      <c r="L3" s="37"/>
    </row>
    <row r="4" spans="1:12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x14ac:dyDescent="0.3">
      <c r="A5" s="33" t="s">
        <v>4</v>
      </c>
      <c r="B5" s="43" t="s">
        <v>109</v>
      </c>
      <c r="C5" s="43" t="s">
        <v>110</v>
      </c>
      <c r="D5" s="43" t="s">
        <v>7</v>
      </c>
      <c r="E5" s="43" t="s">
        <v>8</v>
      </c>
      <c r="F5" s="43" t="s">
        <v>9</v>
      </c>
      <c r="G5" s="43" t="s">
        <v>226</v>
      </c>
      <c r="H5" s="43" t="s">
        <v>10</v>
      </c>
      <c r="I5" s="43" t="s">
        <v>227</v>
      </c>
      <c r="J5" s="43" t="s">
        <v>228</v>
      </c>
      <c r="K5" s="43" t="s">
        <v>11</v>
      </c>
      <c r="L5" s="32" t="s">
        <v>92</v>
      </c>
    </row>
    <row r="6" spans="1:12" x14ac:dyDescent="0.3">
      <c r="A6" s="39" t="s">
        <v>229</v>
      </c>
      <c r="B6" s="37">
        <v>19</v>
      </c>
      <c r="C6" s="37">
        <v>3</v>
      </c>
      <c r="D6" s="37">
        <v>0</v>
      </c>
      <c r="E6" s="37">
        <v>1</v>
      </c>
      <c r="F6" s="37">
        <f>SUM(Table16[[#This Row],[Students*]:[Hubert H. Humphrey Fellows]])</f>
        <v>23</v>
      </c>
      <c r="G6" s="40" t="s">
        <v>229</v>
      </c>
      <c r="H6" s="37">
        <v>0</v>
      </c>
      <c r="I6" s="37">
        <v>3</v>
      </c>
      <c r="J6" s="37">
        <v>0</v>
      </c>
      <c r="K6" s="37">
        <f>SUM(Table16[[#This Row],[Students]:[Teacher Exchange or Seminars3]])</f>
        <v>3</v>
      </c>
      <c r="L6" s="42">
        <f>Table16[[#This Row],[Total Foreign]]+Table16[[#This Row],[Total U.S. ]]</f>
        <v>26</v>
      </c>
    </row>
    <row r="7" spans="1:12" x14ac:dyDescent="0.3">
      <c r="A7" s="39" t="s">
        <v>230</v>
      </c>
      <c r="B7" s="37">
        <v>20</v>
      </c>
      <c r="C7" s="37">
        <v>0</v>
      </c>
      <c r="D7" s="37">
        <v>0</v>
      </c>
      <c r="E7" s="37">
        <v>0</v>
      </c>
      <c r="F7" s="37">
        <f>SUM(Table16[[#This Row],[Students*]:[Hubert H. Humphrey Fellows]])</f>
        <v>20</v>
      </c>
      <c r="G7" s="40" t="s">
        <v>230</v>
      </c>
      <c r="H7" s="37">
        <v>5</v>
      </c>
      <c r="I7" s="37">
        <v>0</v>
      </c>
      <c r="J7" s="37">
        <v>0</v>
      </c>
      <c r="K7" s="37">
        <f>SUM(Table16[[#This Row],[Students]:[Teacher Exchange or Seminars3]])</f>
        <v>5</v>
      </c>
      <c r="L7" s="42">
        <f>Table16[[#This Row],[Total Foreign]]+Table16[[#This Row],[Total U.S. ]]</f>
        <v>25</v>
      </c>
    </row>
    <row r="8" spans="1:12" x14ac:dyDescent="0.3">
      <c r="A8" s="39" t="s">
        <v>231</v>
      </c>
      <c r="B8" s="37">
        <v>76</v>
      </c>
      <c r="C8" s="37">
        <v>34</v>
      </c>
      <c r="D8" s="37">
        <v>0</v>
      </c>
      <c r="E8" s="37">
        <v>4</v>
      </c>
      <c r="F8" s="37">
        <f>SUM(Table16[[#This Row],[Students*]:[Hubert H. Humphrey Fellows]])</f>
        <v>114</v>
      </c>
      <c r="G8" s="40" t="s">
        <v>231</v>
      </c>
      <c r="H8" s="37">
        <v>0</v>
      </c>
      <c r="I8" s="37">
        <v>0</v>
      </c>
      <c r="J8" s="37">
        <v>0</v>
      </c>
      <c r="K8" s="37">
        <f>SUM(Table16[[#This Row],[Students]:[Teacher Exchange or Seminars3]])</f>
        <v>0</v>
      </c>
      <c r="L8" s="42">
        <f>Table16[[#This Row],[Total Foreign]]+Table16[[#This Row],[Total U.S. ]]</f>
        <v>114</v>
      </c>
    </row>
    <row r="9" spans="1:12" x14ac:dyDescent="0.3">
      <c r="A9" s="39" t="s">
        <v>232</v>
      </c>
      <c r="B9" s="37">
        <v>0</v>
      </c>
      <c r="C9" s="37">
        <v>0</v>
      </c>
      <c r="D9" s="37">
        <v>0</v>
      </c>
      <c r="E9" s="37">
        <v>1</v>
      </c>
      <c r="F9" s="37">
        <f>SUM(Table16[[#This Row],[Students*]:[Hubert H. Humphrey Fellows]])</f>
        <v>1</v>
      </c>
      <c r="G9" s="40" t="s">
        <v>232</v>
      </c>
      <c r="H9" s="37">
        <v>0</v>
      </c>
      <c r="I9" s="37">
        <v>0</v>
      </c>
      <c r="J9" s="37">
        <v>0</v>
      </c>
      <c r="K9" s="37">
        <f>SUM(Table16[[#This Row],[Students]:[Teacher Exchange or Seminars3]])</f>
        <v>0</v>
      </c>
      <c r="L9" s="42">
        <f>Table16[[#This Row],[Total Foreign]]+Table16[[#This Row],[Total U.S. ]]</f>
        <v>1</v>
      </c>
    </row>
    <row r="10" spans="1:12" x14ac:dyDescent="0.3">
      <c r="A10" s="39" t="s">
        <v>233</v>
      </c>
      <c r="B10" s="37">
        <v>31</v>
      </c>
      <c r="C10" s="37">
        <v>25</v>
      </c>
      <c r="D10" s="37">
        <v>0</v>
      </c>
      <c r="E10" s="37">
        <v>1</v>
      </c>
      <c r="F10" s="37">
        <f>SUM(Table16[[#This Row],[Students*]:[Hubert H. Humphrey Fellows]])</f>
        <v>57</v>
      </c>
      <c r="G10" s="40" t="s">
        <v>233</v>
      </c>
      <c r="H10" s="37">
        <v>0</v>
      </c>
      <c r="I10" s="37">
        <v>0</v>
      </c>
      <c r="J10" s="37">
        <v>0</v>
      </c>
      <c r="K10" s="37">
        <f>SUM(Table16[[#This Row],[Students]:[Teacher Exchange or Seminars3]])</f>
        <v>0</v>
      </c>
      <c r="L10" s="42">
        <f>Table16[[#This Row],[Total Foreign]]+Table16[[#This Row],[Total U.S. ]]</f>
        <v>57</v>
      </c>
    </row>
    <row r="11" spans="1:12" x14ac:dyDescent="0.3">
      <c r="A11" s="39" t="s">
        <v>234</v>
      </c>
      <c r="B11" s="37">
        <v>22</v>
      </c>
      <c r="C11" s="37">
        <v>17</v>
      </c>
      <c r="D11" s="37">
        <v>2</v>
      </c>
      <c r="E11" s="37">
        <v>2</v>
      </c>
      <c r="F11" s="37">
        <f>SUM(Table16[[#This Row],[Students*]:[Hubert H. Humphrey Fellows]])</f>
        <v>43</v>
      </c>
      <c r="G11" s="40" t="s">
        <v>234</v>
      </c>
      <c r="H11" s="37">
        <v>12</v>
      </c>
      <c r="I11" s="37">
        <v>15</v>
      </c>
      <c r="J11" s="37">
        <v>0</v>
      </c>
      <c r="K11" s="37">
        <f>SUM(Table16[[#This Row],[Students]:[Teacher Exchange or Seminars3]])</f>
        <v>27</v>
      </c>
      <c r="L11" s="42">
        <f>Table16[[#This Row],[Total Foreign]]+Table16[[#This Row],[Total U.S. ]]</f>
        <v>70</v>
      </c>
    </row>
    <row r="12" spans="1:12" x14ac:dyDescent="0.3">
      <c r="A12" s="39" t="s">
        <v>235</v>
      </c>
      <c r="B12" s="37">
        <v>20</v>
      </c>
      <c r="C12" s="37">
        <v>11</v>
      </c>
      <c r="D12" s="37">
        <v>0</v>
      </c>
      <c r="E12" s="37">
        <v>1</v>
      </c>
      <c r="F12" s="37">
        <f>SUM(Table16[[#This Row],[Students*]:[Hubert H. Humphrey Fellows]])</f>
        <v>32</v>
      </c>
      <c r="G12" s="40" t="s">
        <v>235</v>
      </c>
      <c r="H12" s="37">
        <v>28</v>
      </c>
      <c r="I12" s="37">
        <v>6</v>
      </c>
      <c r="J12" s="37">
        <v>0</v>
      </c>
      <c r="K12" s="37">
        <f>SUM(Table16[[#This Row],[Students]:[Teacher Exchange or Seminars3]])</f>
        <v>34</v>
      </c>
      <c r="L12" s="42">
        <f>Table16[[#This Row],[Total Foreign]]+Table16[[#This Row],[Total U.S. ]]</f>
        <v>66</v>
      </c>
    </row>
    <row r="13" spans="1:12" x14ac:dyDescent="0.3">
      <c r="A13" s="39" t="s">
        <v>236</v>
      </c>
      <c r="B13" s="37">
        <v>1</v>
      </c>
      <c r="C13" s="37">
        <v>0</v>
      </c>
      <c r="D13" s="37">
        <v>0</v>
      </c>
      <c r="E13" s="37">
        <v>0</v>
      </c>
      <c r="F13" s="37">
        <f>SUM(Table16[[#This Row],[Students*]:[Hubert H. Humphrey Fellows]])</f>
        <v>1</v>
      </c>
      <c r="G13" s="40" t="s">
        <v>236</v>
      </c>
      <c r="H13" s="37">
        <v>2</v>
      </c>
      <c r="I13" s="37">
        <v>0</v>
      </c>
      <c r="J13" s="37">
        <v>0</v>
      </c>
      <c r="K13" s="37">
        <f>SUM(Table16[[#This Row],[Students]:[Teacher Exchange or Seminars3]])</f>
        <v>2</v>
      </c>
      <c r="L13" s="42">
        <f>Table16[[#This Row],[Total Foreign]]+Table16[[#This Row],[Total U.S. ]]</f>
        <v>3</v>
      </c>
    </row>
    <row r="14" spans="1:12" x14ac:dyDescent="0.3">
      <c r="A14" s="39" t="s">
        <v>237</v>
      </c>
      <c r="B14" s="37">
        <v>32</v>
      </c>
      <c r="C14" s="37">
        <v>17</v>
      </c>
      <c r="D14" s="37">
        <v>0</v>
      </c>
      <c r="E14" s="37">
        <v>0</v>
      </c>
      <c r="F14" s="37">
        <f>SUM(Table16[[#This Row],[Students*]:[Hubert H. Humphrey Fellows]])</f>
        <v>49</v>
      </c>
      <c r="G14" s="40" t="s">
        <v>237</v>
      </c>
      <c r="H14" s="37">
        <v>0</v>
      </c>
      <c r="I14" s="37">
        <v>0</v>
      </c>
      <c r="J14" s="37">
        <v>0</v>
      </c>
      <c r="K14" s="37">
        <f>SUM(Table16[[#This Row],[Students]:[Teacher Exchange or Seminars3]])</f>
        <v>0</v>
      </c>
      <c r="L14" s="42">
        <f>Table16[[#This Row],[Total Foreign]]+Table16[[#This Row],[Total U.S. ]]</f>
        <v>49</v>
      </c>
    </row>
    <row r="15" spans="1:12" x14ac:dyDescent="0.3">
      <c r="A15" s="39" t="s">
        <v>238</v>
      </c>
      <c r="B15" s="37">
        <v>5</v>
      </c>
      <c r="C15" s="37">
        <v>0</v>
      </c>
      <c r="D15" s="37">
        <v>0</v>
      </c>
      <c r="E15" s="37">
        <v>0</v>
      </c>
      <c r="F15" s="37">
        <f>SUM(Table16[[#This Row],[Students*]:[Hubert H. Humphrey Fellows]])</f>
        <v>5</v>
      </c>
      <c r="G15" s="40" t="s">
        <v>238</v>
      </c>
      <c r="H15" s="37">
        <v>0</v>
      </c>
      <c r="I15" s="37">
        <v>0</v>
      </c>
      <c r="J15" s="37">
        <v>0</v>
      </c>
      <c r="K15" s="37">
        <f>SUM(Table16[[#This Row],[Students]:[Teacher Exchange or Seminars3]])</f>
        <v>0</v>
      </c>
      <c r="L15" s="42">
        <f>Table16[[#This Row],[Total Foreign]]+Table16[[#This Row],[Total U.S. ]]</f>
        <v>5</v>
      </c>
    </row>
    <row r="16" spans="1:12" x14ac:dyDescent="0.3">
      <c r="A16" s="39" t="s">
        <v>239</v>
      </c>
      <c r="B16" s="37">
        <v>60</v>
      </c>
      <c r="C16" s="37">
        <v>14</v>
      </c>
      <c r="D16" s="37">
        <v>3</v>
      </c>
      <c r="E16" s="37">
        <v>1</v>
      </c>
      <c r="F16" s="37">
        <f>SUM(Table16[[#This Row],[Students*]:[Hubert H. Humphrey Fellows]])</f>
        <v>78</v>
      </c>
      <c r="G16" s="40" t="s">
        <v>239</v>
      </c>
      <c r="H16" s="37">
        <v>23</v>
      </c>
      <c r="I16" s="37">
        <v>5</v>
      </c>
      <c r="J16" s="37">
        <v>0</v>
      </c>
      <c r="K16" s="37">
        <f>SUM(Table16[[#This Row],[Students]:[Teacher Exchange or Seminars3]])</f>
        <v>28</v>
      </c>
      <c r="L16" s="42">
        <f>Table16[[#This Row],[Total Foreign]]+Table16[[#This Row],[Total U.S. ]]</f>
        <v>106</v>
      </c>
    </row>
    <row r="17" spans="1:13" x14ac:dyDescent="0.3">
      <c r="A17" s="39" t="s">
        <v>240</v>
      </c>
      <c r="B17" s="37">
        <v>1</v>
      </c>
      <c r="C17" s="37">
        <v>0</v>
      </c>
      <c r="D17" s="37">
        <v>0</v>
      </c>
      <c r="E17" s="37">
        <v>0</v>
      </c>
      <c r="F17" s="37">
        <f>SUM(Table16[[#This Row],[Students*]:[Hubert H. Humphrey Fellows]])</f>
        <v>1</v>
      </c>
      <c r="G17" s="40" t="s">
        <v>240</v>
      </c>
      <c r="H17" s="37">
        <v>3</v>
      </c>
      <c r="I17" s="37">
        <v>1</v>
      </c>
      <c r="J17" s="37">
        <v>0</v>
      </c>
      <c r="K17" s="37">
        <f>SUM(Table16[[#This Row],[Students]:[Teacher Exchange or Seminars3]])</f>
        <v>4</v>
      </c>
      <c r="L17" s="42">
        <f>Table16[[#This Row],[Total Foreign]]+Table16[[#This Row],[Total U.S. ]]</f>
        <v>5</v>
      </c>
    </row>
    <row r="18" spans="1:13" x14ac:dyDescent="0.3">
      <c r="A18" s="39" t="s">
        <v>241</v>
      </c>
      <c r="B18" s="37">
        <v>0</v>
      </c>
      <c r="C18" s="37">
        <v>0</v>
      </c>
      <c r="D18" s="37">
        <v>0</v>
      </c>
      <c r="E18" s="37">
        <v>0</v>
      </c>
      <c r="F18" s="37">
        <f>SUM(Table16[[#This Row],[Students*]:[Hubert H. Humphrey Fellows]])</f>
        <v>0</v>
      </c>
      <c r="G18" s="40" t="s">
        <v>241</v>
      </c>
      <c r="H18" s="37">
        <v>0</v>
      </c>
      <c r="I18" s="37">
        <v>4</v>
      </c>
      <c r="J18" s="37">
        <v>0</v>
      </c>
      <c r="K18" s="37">
        <f>SUM(Table16[[#This Row],[Students]:[Teacher Exchange or Seminars3]])</f>
        <v>4</v>
      </c>
      <c r="L18" s="42">
        <f>Table16[[#This Row],[Total Foreign]]+Table16[[#This Row],[Total U.S. ]]</f>
        <v>4</v>
      </c>
    </row>
    <row r="19" spans="1:13" x14ac:dyDescent="0.3">
      <c r="A19" s="39" t="s">
        <v>242</v>
      </c>
      <c r="B19" s="37">
        <v>3</v>
      </c>
      <c r="C19" s="37">
        <v>3</v>
      </c>
      <c r="D19" s="37">
        <v>0</v>
      </c>
      <c r="E19" s="37">
        <v>2</v>
      </c>
      <c r="F19" s="37">
        <f>SUM(Table16[[#This Row],[Students*]:[Hubert H. Humphrey Fellows]])</f>
        <v>8</v>
      </c>
      <c r="G19" s="40" t="s">
        <v>242</v>
      </c>
      <c r="H19" s="37">
        <v>0</v>
      </c>
      <c r="I19" s="37">
        <v>2</v>
      </c>
      <c r="J19" s="37">
        <v>0</v>
      </c>
      <c r="K19" s="37">
        <f>SUM(Table16[[#This Row],[Students]:[Teacher Exchange or Seminars3]])</f>
        <v>2</v>
      </c>
      <c r="L19" s="42">
        <f>Table16[[#This Row],[Total Foreign]]+Table16[[#This Row],[Total U.S. ]]</f>
        <v>10</v>
      </c>
    </row>
    <row r="20" spans="1:13" x14ac:dyDescent="0.3">
      <c r="A20" s="39" t="s">
        <v>243</v>
      </c>
      <c r="B20" s="37">
        <v>0</v>
      </c>
      <c r="C20" s="37">
        <v>0</v>
      </c>
      <c r="D20" s="37">
        <v>0</v>
      </c>
      <c r="E20" s="37">
        <v>0</v>
      </c>
      <c r="F20" s="37">
        <f>SUM(Table16[[#This Row],[Students*]:[Hubert H. Humphrey Fellows]])</f>
        <v>0</v>
      </c>
      <c r="G20" s="40" t="s">
        <v>243</v>
      </c>
      <c r="H20" s="37">
        <v>0</v>
      </c>
      <c r="I20" s="37">
        <v>0</v>
      </c>
      <c r="J20" s="37">
        <v>0</v>
      </c>
      <c r="K20" s="37">
        <f>SUM(Table16[[#This Row],[Students]:[Teacher Exchange or Seminars3]])</f>
        <v>0</v>
      </c>
      <c r="L20" s="42">
        <f>Table16[[#This Row],[Total Foreign]]+Table16[[#This Row],[Total U.S. ]]</f>
        <v>0</v>
      </c>
    </row>
    <row r="21" spans="1:13" x14ac:dyDescent="0.3">
      <c r="A21" s="39" t="s">
        <v>244</v>
      </c>
      <c r="B21" s="37">
        <v>44</v>
      </c>
      <c r="C21" s="37">
        <v>2</v>
      </c>
      <c r="D21" s="37">
        <v>0</v>
      </c>
      <c r="E21" s="37">
        <v>1</v>
      </c>
      <c r="F21" s="37">
        <f>SUM(Table16[[#This Row],[Students*]:[Hubert H. Humphrey Fellows]])</f>
        <v>47</v>
      </c>
      <c r="G21" s="40" t="s">
        <v>244</v>
      </c>
      <c r="H21" s="37">
        <v>0</v>
      </c>
      <c r="I21" s="37">
        <v>1</v>
      </c>
      <c r="J21" s="37">
        <v>0</v>
      </c>
      <c r="K21" s="37">
        <f>SUM(Table16[[#This Row],[Students]:[Teacher Exchange or Seminars3]])</f>
        <v>1</v>
      </c>
      <c r="L21" s="42">
        <f>Table16[[#This Row],[Total Foreign]]+Table16[[#This Row],[Total U.S. ]]</f>
        <v>48</v>
      </c>
    </row>
    <row r="22" spans="1:13" x14ac:dyDescent="0.3">
      <c r="A22" s="39" t="s">
        <v>245</v>
      </c>
      <c r="B22" s="37">
        <v>1</v>
      </c>
      <c r="C22" s="37">
        <v>0</v>
      </c>
      <c r="D22" s="37">
        <v>0</v>
      </c>
      <c r="E22" s="37">
        <v>1</v>
      </c>
      <c r="F22" s="37">
        <f>SUM(Table16[[#This Row],[Students*]:[Hubert H. Humphrey Fellows]])</f>
        <v>2</v>
      </c>
      <c r="G22" s="40" t="s">
        <v>245</v>
      </c>
      <c r="H22" s="37">
        <v>1</v>
      </c>
      <c r="I22" s="37">
        <v>1</v>
      </c>
      <c r="J22" s="37">
        <v>0</v>
      </c>
      <c r="K22" s="37">
        <f>SUM(Table16[[#This Row],[Students]:[Teacher Exchange or Seminars3]])</f>
        <v>2</v>
      </c>
      <c r="L22" s="42">
        <f>Table16[[#This Row],[Total Foreign]]+Table16[[#This Row],[Total U.S. ]]</f>
        <v>4</v>
      </c>
    </row>
    <row r="23" spans="1:13" x14ac:dyDescent="0.3">
      <c r="A23" s="39" t="s">
        <v>246</v>
      </c>
      <c r="B23" s="37">
        <v>32</v>
      </c>
      <c r="C23" s="37">
        <v>1</v>
      </c>
      <c r="D23" s="37">
        <v>0</v>
      </c>
      <c r="E23" s="37">
        <v>1</v>
      </c>
      <c r="F23" s="37">
        <f>SUM(Table16[[#This Row],[Students*]:[Hubert H. Humphrey Fellows]])</f>
        <v>34</v>
      </c>
      <c r="G23" s="40" t="s">
        <v>246</v>
      </c>
      <c r="H23" s="37">
        <v>0</v>
      </c>
      <c r="I23" s="37">
        <v>4</v>
      </c>
      <c r="J23" s="37">
        <v>1</v>
      </c>
      <c r="K23" s="37">
        <f>SUM(Table16[[#This Row],[Students]:[Teacher Exchange or Seminars3]])</f>
        <v>5</v>
      </c>
      <c r="L23" s="42">
        <f>Table16[[#This Row],[Total Foreign]]+Table16[[#This Row],[Total U.S. ]]</f>
        <v>39</v>
      </c>
    </row>
    <row r="24" spans="1:13" x14ac:dyDescent="0.3">
      <c r="A24" s="39" t="s">
        <v>247</v>
      </c>
      <c r="B24" s="37">
        <v>6</v>
      </c>
      <c r="C24" s="37">
        <v>0</v>
      </c>
      <c r="D24" s="37">
        <v>0</v>
      </c>
      <c r="E24" s="37">
        <v>0</v>
      </c>
      <c r="F24" s="37">
        <f>SUM(Table16[[#This Row],[Students*]:[Hubert H. Humphrey Fellows]])</f>
        <v>6</v>
      </c>
      <c r="G24" s="40" t="s">
        <v>247</v>
      </c>
      <c r="H24" s="37">
        <v>0</v>
      </c>
      <c r="I24" s="37">
        <v>0</v>
      </c>
      <c r="J24" s="37">
        <v>0</v>
      </c>
      <c r="K24" s="37">
        <f>SUM(Table16[[#This Row],[Students]:[Teacher Exchange or Seminars3]])</f>
        <v>0</v>
      </c>
      <c r="L24" s="42">
        <f>Table16[[#This Row],[Total Foreign]]+Table16[[#This Row],[Total U.S. ]]</f>
        <v>6</v>
      </c>
    </row>
    <row r="25" spans="1:13" x14ac:dyDescent="0.3">
      <c r="A25" s="39" t="s">
        <v>57</v>
      </c>
      <c r="B25" s="37">
        <v>0</v>
      </c>
      <c r="C25" s="37">
        <v>0</v>
      </c>
      <c r="D25" s="37">
        <v>0</v>
      </c>
      <c r="E25" s="37">
        <v>0</v>
      </c>
      <c r="F25" s="37">
        <f>SUM(Table16[[#This Row],[Students*]:[Hubert H. Humphrey Fellows]])</f>
        <v>0</v>
      </c>
      <c r="G25" s="40" t="s">
        <v>57</v>
      </c>
      <c r="H25" s="37">
        <v>0</v>
      </c>
      <c r="I25" s="37">
        <v>0</v>
      </c>
      <c r="J25" s="37">
        <v>0</v>
      </c>
      <c r="K25" s="37">
        <f>SUM(Table16[[#This Row],[Students]:[Teacher Exchange or Seminars3]])</f>
        <v>0</v>
      </c>
      <c r="L25" s="42">
        <f>Table16[[#This Row],[Total Foreign]]+Table16[[#This Row],[Total U.S. ]]</f>
        <v>0</v>
      </c>
    </row>
    <row r="26" spans="1:13" x14ac:dyDescent="0.3">
      <c r="A26" s="45" t="s">
        <v>107</v>
      </c>
      <c r="B26" s="44">
        <f>SUBTOTAL(109,B6:B25)</f>
        <v>373</v>
      </c>
      <c r="C26" s="44">
        <f>SUBTOTAL(109,C6:C25)</f>
        <v>127</v>
      </c>
      <c r="D26" s="44">
        <f>SUBTOTAL(109,D6:D25)</f>
        <v>5</v>
      </c>
      <c r="E26" s="44">
        <f>SUBTOTAL(109,E6:E25)</f>
        <v>16</v>
      </c>
      <c r="F26" s="37">
        <f>SUM(Table16[[#This Row],[Students*]:[Hubert H. Humphrey Fellows]])</f>
        <v>521</v>
      </c>
      <c r="G26" s="46" t="s">
        <v>107</v>
      </c>
      <c r="H26" s="44">
        <f>SUBTOTAL(109,H6:H25)</f>
        <v>74</v>
      </c>
      <c r="I26" s="44">
        <f>SUBTOTAL(109,I6:I25)</f>
        <v>42</v>
      </c>
      <c r="J26" s="44">
        <f>SUBTOTAL(109,J6:J25)</f>
        <v>1</v>
      </c>
      <c r="K26" s="37">
        <f>SUM(Table16[[#This Row],[Students]:[Teacher Exchange or Seminars3]])</f>
        <v>117</v>
      </c>
      <c r="L26" s="42">
        <f>Table16[[#This Row],[Total Foreign]]+Table16[[#This Row],[Total U.S. ]]</f>
        <v>638</v>
      </c>
    </row>
    <row r="29" spans="1:13" ht="37.5" customHeight="1" x14ac:dyDescent="0.5">
      <c r="A29" s="75" t="s">
        <v>248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5"/>
    </row>
    <row r="30" spans="1:13" x14ac:dyDescent="0.3">
      <c r="A30" s="85" t="s">
        <v>1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</row>
    <row r="31" spans="1:13" x14ac:dyDescent="0.3">
      <c r="A31" s="37" t="s">
        <v>85</v>
      </c>
      <c r="B31" s="37"/>
      <c r="C31" s="37"/>
      <c r="D31" s="37"/>
      <c r="E31" s="37"/>
      <c r="F31" s="37"/>
      <c r="G31" s="37"/>
      <c r="H31" s="37"/>
      <c r="I31" s="37"/>
      <c r="J31" s="37"/>
      <c r="K31" s="37" t="s">
        <v>86</v>
      </c>
      <c r="L31" s="37"/>
      <c r="M31" s="37"/>
    </row>
    <row r="32" spans="1:13" x14ac:dyDescent="0.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8" x14ac:dyDescent="0.3">
      <c r="A33" s="33" t="s">
        <v>13</v>
      </c>
      <c r="B33" s="43" t="s">
        <v>14</v>
      </c>
      <c r="C33" s="43" t="s">
        <v>97</v>
      </c>
      <c r="D33" s="43" t="s">
        <v>98</v>
      </c>
      <c r="E33" s="43" t="s">
        <v>16</v>
      </c>
      <c r="F33" s="43" t="s">
        <v>17</v>
      </c>
      <c r="G33" s="43" t="s">
        <v>18</v>
      </c>
      <c r="H33" s="43" t="s">
        <v>19</v>
      </c>
      <c r="I33" s="43" t="s">
        <v>20</v>
      </c>
      <c r="J33" s="43" t="s">
        <v>99</v>
      </c>
      <c r="K33" s="43" t="s">
        <v>100</v>
      </c>
      <c r="L33" s="43" t="s">
        <v>22</v>
      </c>
      <c r="M33" s="43" t="s">
        <v>23</v>
      </c>
      <c r="N33" s="43" t="s">
        <v>24</v>
      </c>
      <c r="O33" s="43" t="s">
        <v>101</v>
      </c>
      <c r="P33" s="43" t="s">
        <v>102</v>
      </c>
      <c r="Q33" s="43" t="s">
        <v>103</v>
      </c>
      <c r="R33" s="43" t="s">
        <v>104</v>
      </c>
    </row>
    <row r="34" spans="1:18" x14ac:dyDescent="0.3">
      <c r="A34" s="41" t="s">
        <v>4</v>
      </c>
      <c r="B34" s="37" t="s">
        <v>109</v>
      </c>
      <c r="C34" s="37" t="s">
        <v>227</v>
      </c>
      <c r="D34" s="37"/>
      <c r="E34" s="37"/>
      <c r="F34" s="37" t="s">
        <v>7</v>
      </c>
      <c r="G34" s="37" t="s">
        <v>8</v>
      </c>
      <c r="H34" s="37" t="s">
        <v>89</v>
      </c>
      <c r="I34" s="37" t="s">
        <v>90</v>
      </c>
      <c r="J34" s="37" t="s">
        <v>9</v>
      </c>
      <c r="K34" s="37" t="s">
        <v>4</v>
      </c>
      <c r="L34" s="37" t="s">
        <v>109</v>
      </c>
      <c r="M34" s="37" t="s">
        <v>110</v>
      </c>
      <c r="N34" s="37"/>
      <c r="O34" s="37"/>
      <c r="P34" s="37" t="s">
        <v>7</v>
      </c>
      <c r="Q34" s="37" t="s">
        <v>11</v>
      </c>
      <c r="R34" s="37" t="s">
        <v>92</v>
      </c>
    </row>
    <row r="35" spans="1:18" x14ac:dyDescent="0.3">
      <c r="A35" s="39" t="s">
        <v>229</v>
      </c>
      <c r="B35" s="37">
        <v>232</v>
      </c>
      <c r="C35" s="37">
        <v>75</v>
      </c>
      <c r="D35" s="37"/>
      <c r="E35" s="37"/>
      <c r="F35" s="37">
        <v>14</v>
      </c>
      <c r="G35" s="37">
        <v>25</v>
      </c>
      <c r="H35" s="37">
        <v>3</v>
      </c>
      <c r="I35" s="37">
        <v>1</v>
      </c>
      <c r="J35" s="37">
        <f>SUM(Table17[[#This Row],[Column2]:[Column9]])</f>
        <v>350</v>
      </c>
      <c r="K35" s="40" t="s">
        <v>229</v>
      </c>
      <c r="L35" s="37">
        <v>7</v>
      </c>
      <c r="M35" s="37">
        <v>76</v>
      </c>
      <c r="N35" s="37"/>
      <c r="O35" s="37"/>
      <c r="P35" s="37">
        <v>25</v>
      </c>
      <c r="Q35" s="37">
        <f>SUM(Table17[[#This Row],[Column12]:[Column16]])</f>
        <v>108</v>
      </c>
      <c r="R35" s="37">
        <f>Table17[[#This Row],[Column10]]+Table17[[#This Row],[Column17]]</f>
        <v>458</v>
      </c>
    </row>
    <row r="36" spans="1:18" x14ac:dyDescent="0.3">
      <c r="A36" s="39" t="s">
        <v>230</v>
      </c>
      <c r="B36" s="37">
        <v>175</v>
      </c>
      <c r="C36" s="37">
        <v>22</v>
      </c>
      <c r="D36" s="37"/>
      <c r="E36" s="37"/>
      <c r="F36" s="37">
        <v>0</v>
      </c>
      <c r="G36" s="37">
        <v>23</v>
      </c>
      <c r="H36" s="37">
        <v>3</v>
      </c>
      <c r="I36" s="37">
        <v>1</v>
      </c>
      <c r="J36" s="37">
        <f>SUM(Table17[[#This Row],[Column2]:[Column9]])</f>
        <v>224</v>
      </c>
      <c r="K36" s="40" t="s">
        <v>230</v>
      </c>
      <c r="L36" s="37">
        <v>46</v>
      </c>
      <c r="M36" s="37">
        <v>62</v>
      </c>
      <c r="N36" s="37"/>
      <c r="O36" s="37"/>
      <c r="P36" s="37">
        <v>0</v>
      </c>
      <c r="Q36" s="37">
        <f>SUM(Table17[[#This Row],[Column12]:[Column16]])</f>
        <v>108</v>
      </c>
      <c r="R36" s="37">
        <f>Table17[[#This Row],[Column10]]+Table17[[#This Row],[Column17]]</f>
        <v>332</v>
      </c>
    </row>
    <row r="37" spans="1:18" x14ac:dyDescent="0.3">
      <c r="A37" s="39" t="s">
        <v>231</v>
      </c>
      <c r="B37" s="37">
        <v>1158</v>
      </c>
      <c r="C37" s="37">
        <v>948</v>
      </c>
      <c r="D37" s="37"/>
      <c r="E37" s="37"/>
      <c r="F37" s="37">
        <v>86</v>
      </c>
      <c r="G37" s="37">
        <v>104</v>
      </c>
      <c r="H37" s="37">
        <v>52</v>
      </c>
      <c r="I37" s="37">
        <v>15</v>
      </c>
      <c r="J37" s="37">
        <f>SUM(Table17[[#This Row],[Column2]:[Column9]])</f>
        <v>2363</v>
      </c>
      <c r="K37" s="40" t="s">
        <v>231</v>
      </c>
      <c r="L37" s="37">
        <v>370</v>
      </c>
      <c r="M37" s="37">
        <v>590</v>
      </c>
      <c r="N37" s="37"/>
      <c r="O37" s="37"/>
      <c r="P37" s="37">
        <v>9</v>
      </c>
      <c r="Q37" s="37">
        <f>SUM(Table17[[#This Row],[Column12]:[Column16]])</f>
        <v>969</v>
      </c>
      <c r="R37" s="37">
        <f>Table17[[#This Row],[Column10]]+Table17[[#This Row],[Column17]]</f>
        <v>3332</v>
      </c>
    </row>
    <row r="38" spans="1:18" x14ac:dyDescent="0.3">
      <c r="A38" s="39" t="s">
        <v>233</v>
      </c>
      <c r="B38" s="37">
        <v>574</v>
      </c>
      <c r="C38" s="37">
        <v>194</v>
      </c>
      <c r="D38" s="37"/>
      <c r="E38" s="37"/>
      <c r="F38" s="37">
        <v>3</v>
      </c>
      <c r="G38" s="37">
        <v>29</v>
      </c>
      <c r="H38" s="37">
        <v>4</v>
      </c>
      <c r="I38" s="37">
        <v>0</v>
      </c>
      <c r="J38" s="37">
        <f>SUM(Table17[[#This Row],[Column2]:[Column9]])</f>
        <v>804</v>
      </c>
      <c r="K38" s="40" t="s">
        <v>233</v>
      </c>
      <c r="L38" s="37">
        <v>1</v>
      </c>
      <c r="M38" s="37">
        <v>125</v>
      </c>
      <c r="N38" s="37"/>
      <c r="O38" s="37"/>
      <c r="P38" s="37">
        <v>20</v>
      </c>
      <c r="Q38" s="37">
        <f>SUM(Table17[[#This Row],[Column12]:[Column16]])</f>
        <v>146</v>
      </c>
      <c r="R38" s="37">
        <f>Table17[[#This Row],[Column10]]+Table17[[#This Row],[Column17]]</f>
        <v>950</v>
      </c>
    </row>
    <row r="39" spans="1:18" x14ac:dyDescent="0.3">
      <c r="A39" s="39" t="s">
        <v>234</v>
      </c>
      <c r="B39" s="37">
        <v>838</v>
      </c>
      <c r="C39" s="37">
        <v>760</v>
      </c>
      <c r="D39" s="37"/>
      <c r="E39" s="37"/>
      <c r="F39" s="37">
        <v>48</v>
      </c>
      <c r="G39" s="37">
        <v>64</v>
      </c>
      <c r="H39" s="37">
        <v>50</v>
      </c>
      <c r="I39" s="37">
        <v>2</v>
      </c>
      <c r="J39" s="37">
        <f>SUM(Table17[[#This Row],[Column2]:[Column9]])</f>
        <v>1762</v>
      </c>
      <c r="K39" s="40" t="s">
        <v>234</v>
      </c>
      <c r="L39" s="37">
        <v>348</v>
      </c>
      <c r="M39" s="37">
        <v>807</v>
      </c>
      <c r="N39" s="37"/>
      <c r="O39" s="37"/>
      <c r="P39" s="37">
        <v>19</v>
      </c>
      <c r="Q39" s="37">
        <f>SUM(Table17[[#This Row],[Column12]:[Column16]])</f>
        <v>1174</v>
      </c>
      <c r="R39" s="37">
        <f>Table17[[#This Row],[Column10]]+Table17[[#This Row],[Column17]]</f>
        <v>2936</v>
      </c>
    </row>
    <row r="40" spans="1:18" x14ac:dyDescent="0.3">
      <c r="A40" s="39" t="s">
        <v>235</v>
      </c>
      <c r="B40" s="37">
        <v>621</v>
      </c>
      <c r="C40" s="37">
        <v>264</v>
      </c>
      <c r="D40" s="37"/>
      <c r="E40" s="37"/>
      <c r="F40" s="37">
        <v>69</v>
      </c>
      <c r="G40" s="37">
        <v>34</v>
      </c>
      <c r="H40" s="37">
        <v>9</v>
      </c>
      <c r="I40" s="37">
        <v>7</v>
      </c>
      <c r="J40" s="37">
        <f>SUM(Table17[[#This Row],[Column2]:[Column9]])</f>
        <v>1004</v>
      </c>
      <c r="K40" s="40" t="s">
        <v>235</v>
      </c>
      <c r="L40" s="37">
        <v>465</v>
      </c>
      <c r="M40" s="37">
        <v>276</v>
      </c>
      <c r="N40" s="37"/>
      <c r="O40" s="37"/>
      <c r="P40" s="37">
        <v>4</v>
      </c>
      <c r="Q40" s="37">
        <f>SUM(Table17[[#This Row],[Column12]:[Column16]])</f>
        <v>745</v>
      </c>
      <c r="R40" s="37">
        <f>Table17[[#This Row],[Column10]]+Table17[[#This Row],[Column17]]</f>
        <v>1749</v>
      </c>
    </row>
    <row r="41" spans="1:18" x14ac:dyDescent="0.3">
      <c r="A41" s="39" t="s">
        <v>236</v>
      </c>
      <c r="B41" s="37">
        <v>21</v>
      </c>
      <c r="C41" s="37">
        <v>16</v>
      </c>
      <c r="D41" s="37"/>
      <c r="E41" s="37"/>
      <c r="F41" s="37">
        <v>0</v>
      </c>
      <c r="G41" s="37">
        <v>0</v>
      </c>
      <c r="H41" s="37">
        <v>0</v>
      </c>
      <c r="I41" s="37">
        <v>1</v>
      </c>
      <c r="J41" s="37">
        <f>SUM(Table17[[#This Row],[Column2]:[Column9]])</f>
        <v>38</v>
      </c>
      <c r="K41" s="40" t="s">
        <v>236</v>
      </c>
      <c r="L41" s="37">
        <v>43</v>
      </c>
      <c r="M41" s="37">
        <v>33</v>
      </c>
      <c r="N41" s="37"/>
      <c r="O41" s="37"/>
      <c r="P41" s="37">
        <v>0</v>
      </c>
      <c r="Q41" s="37">
        <f>SUM(Table17[[#This Row],[Column12]:[Column16]])</f>
        <v>76</v>
      </c>
      <c r="R41" s="37">
        <f>Table17[[#This Row],[Column10]]+Table17[[#This Row],[Column17]]</f>
        <v>114</v>
      </c>
    </row>
    <row r="42" spans="1:18" x14ac:dyDescent="0.3">
      <c r="A42" s="39" t="s">
        <v>237</v>
      </c>
      <c r="B42" s="37">
        <v>313</v>
      </c>
      <c r="C42" s="37">
        <v>246</v>
      </c>
      <c r="D42" s="37"/>
      <c r="E42" s="37"/>
      <c r="F42" s="37">
        <v>14</v>
      </c>
      <c r="G42" s="37">
        <v>28</v>
      </c>
      <c r="H42" s="37">
        <v>9</v>
      </c>
      <c r="I42" s="37">
        <v>2</v>
      </c>
      <c r="J42" s="37">
        <f>SUM(Table17[[#This Row],[Column2]:[Column9]])</f>
        <v>612</v>
      </c>
      <c r="K42" s="40" t="s">
        <v>237</v>
      </c>
      <c r="L42" s="37">
        <v>1</v>
      </c>
      <c r="M42" s="37">
        <v>113</v>
      </c>
      <c r="N42" s="37"/>
      <c r="O42" s="37"/>
      <c r="P42" s="37">
        <v>4</v>
      </c>
      <c r="Q42" s="37">
        <f>SUM(Table17[[#This Row],[Column12]:[Column16]])</f>
        <v>118</v>
      </c>
      <c r="R42" s="37">
        <f>Table17[[#This Row],[Column10]]+Table17[[#This Row],[Column17]]</f>
        <v>730</v>
      </c>
    </row>
    <row r="43" spans="1:18" x14ac:dyDescent="0.3">
      <c r="A43" s="39" t="s">
        <v>238</v>
      </c>
      <c r="B43" s="37">
        <v>112</v>
      </c>
      <c r="C43" s="37">
        <v>11</v>
      </c>
      <c r="D43" s="37"/>
      <c r="E43" s="37"/>
      <c r="F43" s="37">
        <v>0</v>
      </c>
      <c r="G43" s="37">
        <v>4</v>
      </c>
      <c r="H43" s="37">
        <v>0</v>
      </c>
      <c r="I43" s="37">
        <v>0</v>
      </c>
      <c r="J43" s="37">
        <f>SUM(Table17[[#This Row],[Column2]:[Column9]])</f>
        <v>127</v>
      </c>
      <c r="K43" s="40" t="s">
        <v>238</v>
      </c>
      <c r="L43" s="37">
        <v>0</v>
      </c>
      <c r="M43" s="37">
        <v>7</v>
      </c>
      <c r="N43" s="37"/>
      <c r="O43" s="37"/>
      <c r="P43" s="37">
        <v>10</v>
      </c>
      <c r="Q43" s="37">
        <f>SUM(Table17[[#This Row],[Column12]:[Column16]])</f>
        <v>17</v>
      </c>
      <c r="R43" s="37">
        <f>Table17[[#This Row],[Column10]]+Table17[[#This Row],[Column17]]</f>
        <v>144</v>
      </c>
    </row>
    <row r="44" spans="1:18" x14ac:dyDescent="0.3">
      <c r="A44" s="39" t="s">
        <v>239</v>
      </c>
      <c r="B44" s="37">
        <v>980</v>
      </c>
      <c r="C44" s="37">
        <v>391</v>
      </c>
      <c r="D44" s="37"/>
      <c r="E44" s="37"/>
      <c r="F44" s="37">
        <v>164</v>
      </c>
      <c r="G44" s="37">
        <v>56</v>
      </c>
      <c r="H44" s="37">
        <v>0</v>
      </c>
      <c r="I44" s="37">
        <v>3</v>
      </c>
      <c r="J44" s="37">
        <f>SUM(Table17[[#This Row],[Column2]:[Column9]])</f>
        <v>1594</v>
      </c>
      <c r="K44" s="40" t="s">
        <v>239</v>
      </c>
      <c r="L44" s="37">
        <v>438</v>
      </c>
      <c r="M44" s="37">
        <v>265</v>
      </c>
      <c r="N44" s="37"/>
      <c r="O44" s="37"/>
      <c r="P44" s="37">
        <v>141</v>
      </c>
      <c r="Q44" s="37">
        <f>SUM(Table17[[#This Row],[Column12]:[Column16]])</f>
        <v>844</v>
      </c>
      <c r="R44" s="37">
        <f>Table17[[#This Row],[Column10]]+Table17[[#This Row],[Column17]]</f>
        <v>2438</v>
      </c>
    </row>
    <row r="45" spans="1:18" x14ac:dyDescent="0.3">
      <c r="A45" s="39" t="s">
        <v>240</v>
      </c>
      <c r="B45" s="37">
        <v>174</v>
      </c>
      <c r="C45" s="37">
        <v>26</v>
      </c>
      <c r="D45" s="37"/>
      <c r="E45" s="37"/>
      <c r="F45" s="37">
        <v>158</v>
      </c>
      <c r="G45" s="37">
        <v>20</v>
      </c>
      <c r="H45" s="37">
        <v>1</v>
      </c>
      <c r="I45" s="37">
        <v>0</v>
      </c>
      <c r="J45" s="37">
        <f>SUM(Table17[[#This Row],[Column2]:[Column9]])</f>
        <v>379</v>
      </c>
      <c r="K45" s="40" t="s">
        <v>240</v>
      </c>
      <c r="L45" s="37">
        <v>48</v>
      </c>
      <c r="M45" s="37">
        <v>57</v>
      </c>
      <c r="N45" s="37"/>
      <c r="O45" s="37"/>
      <c r="P45" s="37">
        <v>2</v>
      </c>
      <c r="Q45" s="37">
        <f>SUM(Table17[[#This Row],[Column12]:[Column16]])</f>
        <v>107</v>
      </c>
      <c r="R45" s="37">
        <f>Table17[[#This Row],[Column10]]+Table17[[#This Row],[Column17]]</f>
        <v>486</v>
      </c>
    </row>
    <row r="46" spans="1:18" x14ac:dyDescent="0.3">
      <c r="A46" s="39" t="s">
        <v>241</v>
      </c>
      <c r="B46" s="37">
        <v>1</v>
      </c>
      <c r="C46" s="37">
        <v>14</v>
      </c>
      <c r="D46" s="37"/>
      <c r="E46" s="37"/>
      <c r="F46" s="37">
        <v>0</v>
      </c>
      <c r="G46" s="37">
        <v>2</v>
      </c>
      <c r="H46" s="37">
        <v>0</v>
      </c>
      <c r="I46" s="37">
        <v>0</v>
      </c>
      <c r="J46" s="37">
        <f>SUM(Table17[[#This Row],[Column2]:[Column9]])</f>
        <v>17</v>
      </c>
      <c r="K46" s="40" t="s">
        <v>241</v>
      </c>
      <c r="L46" s="37">
        <v>14</v>
      </c>
      <c r="M46" s="37">
        <v>53</v>
      </c>
      <c r="N46" s="37"/>
      <c r="O46" s="37"/>
      <c r="P46" s="37">
        <v>0</v>
      </c>
      <c r="Q46" s="37">
        <f>SUM(Table17[[#This Row],[Column12]:[Column16]])</f>
        <v>67</v>
      </c>
      <c r="R46" s="37">
        <f>Table17[[#This Row],[Column10]]+Table17[[#This Row],[Column17]]</f>
        <v>84</v>
      </c>
    </row>
    <row r="47" spans="1:18" x14ac:dyDescent="0.3">
      <c r="A47" s="39" t="s">
        <v>242</v>
      </c>
      <c r="B47" s="37">
        <v>49</v>
      </c>
      <c r="C47" s="37">
        <v>110</v>
      </c>
      <c r="D47" s="37"/>
      <c r="E47" s="37"/>
      <c r="F47" s="37">
        <v>1</v>
      </c>
      <c r="G47" s="37">
        <v>18</v>
      </c>
      <c r="H47" s="37">
        <v>5</v>
      </c>
      <c r="I47" s="37">
        <v>1</v>
      </c>
      <c r="J47" s="37">
        <f>SUM(Table17[[#This Row],[Column2]:[Column9]])</f>
        <v>184</v>
      </c>
      <c r="K47" s="40" t="s">
        <v>242</v>
      </c>
      <c r="L47" s="37">
        <v>2</v>
      </c>
      <c r="M47" s="37">
        <v>58</v>
      </c>
      <c r="N47" s="37"/>
      <c r="O47" s="37"/>
      <c r="P47" s="37">
        <v>0</v>
      </c>
      <c r="Q47" s="37">
        <f>SUM(Table17[[#This Row],[Column12]:[Column16]])</f>
        <v>60</v>
      </c>
      <c r="R47" s="37">
        <f>Table17[[#This Row],[Column10]]+Table17[[#This Row],[Column17]]</f>
        <v>244</v>
      </c>
    </row>
    <row r="48" spans="1:18" x14ac:dyDescent="0.3">
      <c r="A48" s="39" t="s">
        <v>243</v>
      </c>
      <c r="B48" s="37">
        <v>235</v>
      </c>
      <c r="C48" s="37">
        <v>124</v>
      </c>
      <c r="D48" s="37"/>
      <c r="E48" s="37"/>
      <c r="F48" s="37">
        <v>44</v>
      </c>
      <c r="G48" s="37">
        <v>41</v>
      </c>
      <c r="H48" s="37">
        <v>3</v>
      </c>
      <c r="I48" s="37">
        <v>5</v>
      </c>
      <c r="J48" s="37">
        <f>SUM(Table17[[#This Row],[Column2]:[Column9]])</f>
        <v>452</v>
      </c>
      <c r="K48" s="40" t="s">
        <v>243</v>
      </c>
      <c r="L48" s="37">
        <v>208</v>
      </c>
      <c r="M48" s="37">
        <v>170</v>
      </c>
      <c r="N48" s="37"/>
      <c r="O48" s="37"/>
      <c r="P48" s="37">
        <v>13</v>
      </c>
      <c r="Q48" s="37">
        <f>SUM(Table17[[#This Row],[Column12]:[Column16]])</f>
        <v>391</v>
      </c>
      <c r="R48" s="37">
        <f>Table17[[#This Row],[Column10]]+Table17[[#This Row],[Column17]]</f>
        <v>843</v>
      </c>
    </row>
    <row r="49" spans="1:18" x14ac:dyDescent="0.3">
      <c r="A49" s="39" t="s">
        <v>244</v>
      </c>
      <c r="B49" s="37">
        <v>597</v>
      </c>
      <c r="C49" s="37">
        <v>167</v>
      </c>
      <c r="D49" s="37"/>
      <c r="E49" s="37"/>
      <c r="F49" s="37">
        <v>6</v>
      </c>
      <c r="G49" s="37">
        <v>66</v>
      </c>
      <c r="H49" s="37">
        <v>6</v>
      </c>
      <c r="I49" s="37">
        <v>9</v>
      </c>
      <c r="J49" s="37">
        <f>SUM(Table17[[#This Row],[Column2]:[Column9]])</f>
        <v>851</v>
      </c>
      <c r="K49" s="40" t="s">
        <v>244</v>
      </c>
      <c r="L49" s="37">
        <v>77</v>
      </c>
      <c r="M49" s="37">
        <v>111</v>
      </c>
      <c r="N49" s="37"/>
      <c r="O49" s="37"/>
      <c r="P49" s="37">
        <v>22</v>
      </c>
      <c r="Q49" s="37">
        <f>SUM(Table17[[#This Row],[Column12]:[Column16]])</f>
        <v>210</v>
      </c>
      <c r="R49" s="37">
        <f>Table17[[#This Row],[Column10]]+Table17[[#This Row],[Column17]]</f>
        <v>1061</v>
      </c>
    </row>
    <row r="50" spans="1:18" x14ac:dyDescent="0.3">
      <c r="A50" s="39" t="s">
        <v>245</v>
      </c>
      <c r="B50" s="37">
        <v>15</v>
      </c>
      <c r="C50" s="37">
        <v>26</v>
      </c>
      <c r="D50" s="37"/>
      <c r="E50" s="37"/>
      <c r="F50" s="37">
        <v>0</v>
      </c>
      <c r="G50" s="37">
        <v>3</v>
      </c>
      <c r="H50" s="37">
        <v>0</v>
      </c>
      <c r="I50" s="37">
        <v>0</v>
      </c>
      <c r="J50" s="37">
        <f>SUM(Table17[[#This Row],[Column2]:[Column9]])</f>
        <v>44</v>
      </c>
      <c r="K50" s="40" t="s">
        <v>245</v>
      </c>
      <c r="L50" s="37">
        <v>52</v>
      </c>
      <c r="M50" s="37">
        <v>65</v>
      </c>
      <c r="N50" s="37"/>
      <c r="O50" s="37"/>
      <c r="P50" s="37">
        <v>0</v>
      </c>
      <c r="Q50" s="37">
        <f>SUM(Table17[[#This Row],[Column12]:[Column16]])</f>
        <v>117</v>
      </c>
      <c r="R50" s="37">
        <f>Table17[[#This Row],[Column10]]+Table17[[#This Row],[Column17]]</f>
        <v>161</v>
      </c>
    </row>
    <row r="51" spans="1:18" x14ac:dyDescent="0.3">
      <c r="A51" s="39" t="s">
        <v>249</v>
      </c>
      <c r="B51" s="37">
        <v>557</v>
      </c>
      <c r="C51" s="37">
        <v>171</v>
      </c>
      <c r="D51" s="37"/>
      <c r="E51" s="37"/>
      <c r="F51" s="37">
        <v>2</v>
      </c>
      <c r="G51" s="37">
        <v>62</v>
      </c>
      <c r="H51" s="37">
        <v>8</v>
      </c>
      <c r="I51" s="37">
        <v>5</v>
      </c>
      <c r="J51" s="37">
        <f>SUM(Table17[[#This Row],[Column2]:[Column9]])</f>
        <v>805</v>
      </c>
      <c r="K51" s="40" t="s">
        <v>249</v>
      </c>
      <c r="L51" s="37">
        <v>1</v>
      </c>
      <c r="M51" s="37">
        <v>93</v>
      </c>
      <c r="N51" s="37"/>
      <c r="O51" s="37"/>
      <c r="P51" s="37">
        <v>4</v>
      </c>
      <c r="Q51" s="37">
        <f>SUM(Table17[[#This Row],[Column12]:[Column16]])</f>
        <v>98</v>
      </c>
      <c r="R51" s="37">
        <f>Table17[[#This Row],[Column10]]+Table17[[#This Row],[Column17]]</f>
        <v>903</v>
      </c>
    </row>
    <row r="52" spans="1:18" x14ac:dyDescent="0.3">
      <c r="A52" s="39" t="s">
        <v>247</v>
      </c>
      <c r="B52" s="37">
        <v>361</v>
      </c>
      <c r="C52" s="37">
        <v>71</v>
      </c>
      <c r="D52" s="37"/>
      <c r="E52" s="37"/>
      <c r="F52" s="37">
        <v>65</v>
      </c>
      <c r="G52" s="37">
        <v>32</v>
      </c>
      <c r="H52" s="37">
        <v>4</v>
      </c>
      <c r="I52" s="37">
        <v>0</v>
      </c>
      <c r="J52" s="37">
        <f>SUM(Table17[[#This Row],[Column2]:[Column9]])</f>
        <v>533</v>
      </c>
      <c r="K52" s="40" t="s">
        <v>247</v>
      </c>
      <c r="L52" s="37">
        <v>34</v>
      </c>
      <c r="M52" s="37">
        <v>33</v>
      </c>
      <c r="N52" s="37"/>
      <c r="O52" s="37"/>
      <c r="P52" s="37">
        <v>3</v>
      </c>
      <c r="Q52" s="37">
        <f>SUM(Table17[[#This Row],[Column12]:[Column16]])</f>
        <v>70</v>
      </c>
      <c r="R52" s="37">
        <f>Table17[[#This Row],[Column10]]+Table17[[#This Row],[Column17]]</f>
        <v>603</v>
      </c>
    </row>
    <row r="53" spans="1:18" x14ac:dyDescent="0.3">
      <c r="A53" s="39" t="s">
        <v>57</v>
      </c>
      <c r="B53" s="37">
        <v>7</v>
      </c>
      <c r="C53" s="37">
        <v>6</v>
      </c>
      <c r="D53" s="37"/>
      <c r="E53" s="37"/>
      <c r="F53" s="37">
        <v>0</v>
      </c>
      <c r="G53" s="37">
        <v>0</v>
      </c>
      <c r="H53" s="37">
        <v>0</v>
      </c>
      <c r="I53" s="37">
        <v>0</v>
      </c>
      <c r="J53" s="37">
        <f>SUM(Table17[[#This Row],[Column2]:[Column9]])</f>
        <v>13</v>
      </c>
      <c r="K53" s="40" t="s">
        <v>57</v>
      </c>
      <c r="L53" s="37">
        <v>7</v>
      </c>
      <c r="M53" s="37">
        <v>118</v>
      </c>
      <c r="N53" s="37"/>
      <c r="O53" s="37"/>
      <c r="P53" s="37">
        <v>0</v>
      </c>
      <c r="Q53" s="37">
        <f>SUM(Table17[[#This Row],[Column12]:[Column16]])</f>
        <v>125</v>
      </c>
      <c r="R53" s="37">
        <f>Table17[[#This Row],[Column10]]+Table17[[#This Row],[Column17]]</f>
        <v>138</v>
      </c>
    </row>
    <row r="54" spans="1:18" x14ac:dyDescent="0.3">
      <c r="A54" s="39" t="s">
        <v>232</v>
      </c>
      <c r="B54" s="37">
        <v>220</v>
      </c>
      <c r="C54" s="37">
        <v>185</v>
      </c>
      <c r="D54" s="37">
        <v>17</v>
      </c>
      <c r="E54" s="37">
        <v>352</v>
      </c>
      <c r="F54" s="37">
        <v>352</v>
      </c>
      <c r="G54" s="37">
        <v>7</v>
      </c>
      <c r="H54" s="37">
        <v>0</v>
      </c>
      <c r="I54" s="37">
        <v>0</v>
      </c>
      <c r="J54" s="37">
        <f>SUM(Table17[[#This Row],[Column2]:[Column9]])</f>
        <v>1133</v>
      </c>
      <c r="K54" s="40" t="s">
        <v>250</v>
      </c>
      <c r="L54" s="37">
        <v>24</v>
      </c>
      <c r="M54" s="37">
        <v>201</v>
      </c>
      <c r="N54" s="37">
        <v>68</v>
      </c>
      <c r="O54" s="37">
        <v>293</v>
      </c>
      <c r="P54" s="37">
        <v>68</v>
      </c>
      <c r="Q54" s="37">
        <f>SUM(Table17[[#This Row],[Column12]:[Column16]])</f>
        <v>654</v>
      </c>
      <c r="R54" s="37">
        <f>Table17[[#This Row],[Column10]]+Table17[[#This Row],[Column17]]</f>
        <v>1787</v>
      </c>
    </row>
    <row r="55" spans="1:18" x14ac:dyDescent="0.3">
      <c r="A55" s="45" t="s">
        <v>77</v>
      </c>
      <c r="B55" s="44">
        <f t="shared" ref="B55:I55" si="0">SUBTOTAL(109,B34:B54)</f>
        <v>7240</v>
      </c>
      <c r="C55" s="44">
        <f t="shared" si="0"/>
        <v>3827</v>
      </c>
      <c r="D55" s="44">
        <f t="shared" si="0"/>
        <v>17</v>
      </c>
      <c r="E55" s="44">
        <f t="shared" si="0"/>
        <v>352</v>
      </c>
      <c r="F55" s="44">
        <f t="shared" si="0"/>
        <v>1026</v>
      </c>
      <c r="G55" s="44">
        <f t="shared" si="0"/>
        <v>618</v>
      </c>
      <c r="H55" s="44">
        <f t="shared" si="0"/>
        <v>157</v>
      </c>
      <c r="I55" s="44">
        <f t="shared" si="0"/>
        <v>52</v>
      </c>
      <c r="J55" s="37">
        <f>SUM(Table17[[#This Row],[Column2]:[Column9]])</f>
        <v>13289</v>
      </c>
      <c r="K55" s="46" t="s">
        <v>107</v>
      </c>
      <c r="L55" s="44">
        <f>SUBTOTAL(109,L34:L54)</f>
        <v>2186</v>
      </c>
      <c r="M55" s="44">
        <f>SUBTOTAL(109,M34:M54)</f>
        <v>3313</v>
      </c>
      <c r="N55" s="44">
        <f>SUBTOTAL(109,N34:N54)</f>
        <v>68</v>
      </c>
      <c r="O55" s="44">
        <f>SUBTOTAL(109,O34:O54)</f>
        <v>293</v>
      </c>
      <c r="P55" s="44">
        <f>SUBTOTAL(109,P34:P54)</f>
        <v>344</v>
      </c>
      <c r="Q55" s="37">
        <f>SUM(Table17[[#This Row],[Column12]:[Column16]])</f>
        <v>6204</v>
      </c>
      <c r="R55" s="37">
        <f>Table17[[#This Row],[Column10]]+Table17[[#This Row],[Column17]]</f>
        <v>19493</v>
      </c>
    </row>
    <row r="58" spans="1:18" x14ac:dyDescent="0.3">
      <c r="A58" t="s">
        <v>251</v>
      </c>
    </row>
    <row r="59" spans="1:18" x14ac:dyDescent="0.3">
      <c r="A59" t="s">
        <v>252</v>
      </c>
    </row>
  </sheetData>
  <mergeCells count="4">
    <mergeCell ref="A2:L2"/>
    <mergeCell ref="A29:M29"/>
    <mergeCell ref="A30:M30"/>
    <mergeCell ref="A1:L1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topLeftCell="B23" workbookViewId="0">
      <selection activeCell="K43" sqref="K43"/>
    </sheetView>
  </sheetViews>
  <sheetFormatPr defaultRowHeight="14.4" x14ac:dyDescent="0.3"/>
  <cols>
    <col min="1" max="1" width="18.44140625" customWidth="1"/>
    <col min="2" max="2" width="12" customWidth="1"/>
    <col min="3" max="3" width="15.44140625" customWidth="1"/>
    <col min="4" max="4" width="29.6640625" customWidth="1"/>
    <col min="5" max="5" width="28.5546875" customWidth="1"/>
    <col min="6" max="6" width="14.6640625" customWidth="1"/>
    <col min="7" max="7" width="19.44140625" customWidth="1"/>
    <col min="8" max="8" width="13" customWidth="1"/>
    <col min="9" max="9" width="15.88671875" customWidth="1"/>
    <col min="10" max="10" width="30.6640625" customWidth="1"/>
    <col min="11" max="11" width="12" customWidth="1"/>
    <col min="12" max="12" width="22.33203125" customWidth="1"/>
    <col min="13" max="16" width="12" customWidth="1"/>
  </cols>
  <sheetData>
    <row r="1" spans="1:12" ht="28.2" x14ac:dyDescent="0.5">
      <c r="A1" s="88" t="s">
        <v>253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1:12" x14ac:dyDescent="0.3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37" t="s">
        <v>2</v>
      </c>
      <c r="B3" s="37"/>
      <c r="C3" s="37"/>
      <c r="D3" s="37"/>
      <c r="E3" s="37"/>
      <c r="F3" s="37"/>
      <c r="G3" s="37" t="s">
        <v>3</v>
      </c>
      <c r="H3" s="37"/>
      <c r="I3" s="37"/>
      <c r="J3" s="37"/>
      <c r="K3" s="37"/>
      <c r="L3" s="37"/>
    </row>
    <row r="4" spans="1:12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x14ac:dyDescent="0.3">
      <c r="A5" s="33" t="s">
        <v>4</v>
      </c>
      <c r="B5" s="43" t="s">
        <v>109</v>
      </c>
      <c r="C5" s="43" t="s">
        <v>254</v>
      </c>
      <c r="D5" s="43" t="s">
        <v>7</v>
      </c>
      <c r="E5" s="43" t="s">
        <v>8</v>
      </c>
      <c r="F5" s="43" t="s">
        <v>9</v>
      </c>
      <c r="G5" s="43" t="s">
        <v>226</v>
      </c>
      <c r="H5" s="43" t="s">
        <v>255</v>
      </c>
      <c r="I5" s="43" t="s">
        <v>256</v>
      </c>
      <c r="J5" s="43" t="s">
        <v>257</v>
      </c>
      <c r="K5" s="43" t="s">
        <v>11</v>
      </c>
      <c r="L5" s="32" t="s">
        <v>92</v>
      </c>
    </row>
    <row r="6" spans="1:12" x14ac:dyDescent="0.3">
      <c r="A6" s="39" t="s">
        <v>258</v>
      </c>
      <c r="B6" s="37">
        <v>146</v>
      </c>
      <c r="C6" s="37">
        <v>0</v>
      </c>
      <c r="D6" s="37">
        <v>0</v>
      </c>
      <c r="E6" s="37">
        <v>1</v>
      </c>
      <c r="F6" s="37">
        <v>133</v>
      </c>
      <c r="G6" s="40" t="s">
        <v>259</v>
      </c>
      <c r="H6" s="37">
        <v>0</v>
      </c>
      <c r="I6" s="37">
        <v>0</v>
      </c>
      <c r="J6" s="37">
        <v>0</v>
      </c>
      <c r="K6" s="37">
        <v>0</v>
      </c>
      <c r="L6" s="42">
        <v>133</v>
      </c>
    </row>
    <row r="7" spans="1:12" x14ac:dyDescent="0.3">
      <c r="A7" s="39" t="s">
        <v>260</v>
      </c>
      <c r="B7" s="37">
        <v>16</v>
      </c>
      <c r="C7" s="37">
        <v>8</v>
      </c>
      <c r="D7" s="37">
        <v>0</v>
      </c>
      <c r="E7" s="37">
        <v>2</v>
      </c>
      <c r="F7" s="37">
        <v>24</v>
      </c>
      <c r="G7" s="40" t="s">
        <v>260</v>
      </c>
      <c r="H7" s="37">
        <v>0</v>
      </c>
      <c r="I7" s="37">
        <v>0</v>
      </c>
      <c r="J7" s="37">
        <v>0</v>
      </c>
      <c r="K7" s="37">
        <v>0</v>
      </c>
      <c r="L7" s="42">
        <v>24</v>
      </c>
    </row>
    <row r="8" spans="1:12" x14ac:dyDescent="0.3">
      <c r="A8" s="39" t="s">
        <v>261</v>
      </c>
      <c r="B8" s="37">
        <v>2</v>
      </c>
      <c r="C8" s="37">
        <v>0</v>
      </c>
      <c r="D8" s="37">
        <v>0</v>
      </c>
      <c r="E8" s="37">
        <v>2</v>
      </c>
      <c r="F8" s="37">
        <v>4</v>
      </c>
      <c r="G8" s="40" t="s">
        <v>261</v>
      </c>
      <c r="H8" s="37">
        <v>0</v>
      </c>
      <c r="I8" s="37">
        <v>2</v>
      </c>
      <c r="J8" s="37">
        <v>0</v>
      </c>
      <c r="K8" s="37">
        <v>2</v>
      </c>
      <c r="L8" s="42">
        <v>6</v>
      </c>
    </row>
    <row r="9" spans="1:12" x14ac:dyDescent="0.3">
      <c r="A9" s="39" t="s">
        <v>262</v>
      </c>
      <c r="B9" s="37">
        <v>60</v>
      </c>
      <c r="C9" s="37">
        <v>42</v>
      </c>
      <c r="D9" s="37">
        <v>15</v>
      </c>
      <c r="E9" s="37">
        <v>8</v>
      </c>
      <c r="F9" s="37">
        <v>123</v>
      </c>
      <c r="G9" s="40" t="s">
        <v>262</v>
      </c>
      <c r="H9" s="37">
        <v>81</v>
      </c>
      <c r="I9" s="37">
        <v>54</v>
      </c>
      <c r="J9" s="37">
        <v>13</v>
      </c>
      <c r="K9" s="37">
        <v>164</v>
      </c>
      <c r="L9" s="42">
        <v>287</v>
      </c>
    </row>
    <row r="10" spans="1:12" x14ac:dyDescent="0.3">
      <c r="A10" s="39" t="s">
        <v>263</v>
      </c>
      <c r="B10" s="37">
        <v>7</v>
      </c>
      <c r="C10" s="37">
        <v>2</v>
      </c>
      <c r="D10" s="37">
        <v>0</v>
      </c>
      <c r="E10" s="37">
        <v>2</v>
      </c>
      <c r="F10" s="37">
        <v>11</v>
      </c>
      <c r="G10" s="40" t="s">
        <v>264</v>
      </c>
      <c r="H10" s="37">
        <v>4</v>
      </c>
      <c r="I10" s="37">
        <v>2</v>
      </c>
      <c r="J10" s="37">
        <v>0</v>
      </c>
      <c r="K10" s="37">
        <v>10</v>
      </c>
      <c r="L10" s="42">
        <v>21</v>
      </c>
    </row>
    <row r="11" spans="1:12" x14ac:dyDescent="0.3">
      <c r="A11" s="39" t="s">
        <v>265</v>
      </c>
      <c r="B11" s="37">
        <v>8</v>
      </c>
      <c r="C11" s="37">
        <v>2</v>
      </c>
      <c r="D11" s="37">
        <v>0</v>
      </c>
      <c r="E11" s="37">
        <v>2</v>
      </c>
      <c r="F11" s="37">
        <v>11</v>
      </c>
      <c r="G11" s="40" t="s">
        <v>266</v>
      </c>
      <c r="H11" s="37">
        <v>6</v>
      </c>
      <c r="I11" s="37">
        <v>3</v>
      </c>
      <c r="J11" s="37">
        <v>0</v>
      </c>
      <c r="K11" s="37">
        <v>7</v>
      </c>
      <c r="L11" s="42">
        <v>18</v>
      </c>
    </row>
    <row r="12" spans="1:12" x14ac:dyDescent="0.3">
      <c r="A12" s="39" t="s">
        <v>267</v>
      </c>
      <c r="B12" s="37">
        <v>2</v>
      </c>
      <c r="C12" s="37">
        <v>0</v>
      </c>
      <c r="D12" s="37">
        <v>0</v>
      </c>
      <c r="E12" s="37">
        <v>0</v>
      </c>
      <c r="F12" s="37">
        <v>4</v>
      </c>
      <c r="G12" s="40" t="s">
        <v>267</v>
      </c>
      <c r="H12" s="37">
        <v>0</v>
      </c>
      <c r="I12" s="37">
        <v>1</v>
      </c>
      <c r="J12" s="37">
        <v>0</v>
      </c>
      <c r="K12" s="37">
        <v>1</v>
      </c>
      <c r="L12" s="42">
        <v>5</v>
      </c>
    </row>
    <row r="13" spans="1:12" x14ac:dyDescent="0.3">
      <c r="A13" s="39" t="s">
        <v>268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40" t="s">
        <v>57</v>
      </c>
      <c r="H13" s="37">
        <v>0</v>
      </c>
      <c r="I13" s="37">
        <v>0</v>
      </c>
      <c r="J13" s="37">
        <v>0</v>
      </c>
      <c r="K13" s="37">
        <v>0</v>
      </c>
      <c r="L13" s="42">
        <v>0</v>
      </c>
    </row>
    <row r="14" spans="1:12" x14ac:dyDescent="0.3">
      <c r="A14" s="39" t="s">
        <v>269</v>
      </c>
      <c r="B14" s="37">
        <v>12</v>
      </c>
      <c r="C14" s="37">
        <v>1</v>
      </c>
      <c r="D14" s="37">
        <v>0</v>
      </c>
      <c r="E14" s="37">
        <v>2</v>
      </c>
      <c r="F14" s="37">
        <v>16</v>
      </c>
      <c r="G14" s="40" t="s">
        <v>269</v>
      </c>
      <c r="H14" s="37">
        <v>10</v>
      </c>
      <c r="I14" s="37">
        <v>2</v>
      </c>
      <c r="J14" s="37">
        <v>0</v>
      </c>
      <c r="K14" s="37">
        <v>19</v>
      </c>
      <c r="L14" s="42">
        <v>35</v>
      </c>
    </row>
    <row r="15" spans="1:12" x14ac:dyDescent="0.3">
      <c r="A15" s="39" t="s">
        <v>270</v>
      </c>
      <c r="B15" s="37">
        <v>176</v>
      </c>
      <c r="C15" s="37">
        <v>15</v>
      </c>
      <c r="D15" s="37">
        <v>0</v>
      </c>
      <c r="E15" s="37">
        <v>9</v>
      </c>
      <c r="F15" s="37">
        <v>202</v>
      </c>
      <c r="G15" s="40" t="s">
        <v>271</v>
      </c>
      <c r="H15" s="37">
        <v>0</v>
      </c>
      <c r="I15" s="37">
        <v>0</v>
      </c>
      <c r="J15" s="37">
        <v>0</v>
      </c>
      <c r="K15" s="37">
        <v>8</v>
      </c>
      <c r="L15" s="42">
        <v>210</v>
      </c>
    </row>
    <row r="16" spans="1:12" x14ac:dyDescent="0.3">
      <c r="A16" s="39" t="s">
        <v>272</v>
      </c>
      <c r="B16" s="37">
        <v>8</v>
      </c>
      <c r="C16" s="37">
        <v>6</v>
      </c>
      <c r="D16" s="37">
        <v>0</v>
      </c>
      <c r="E16" s="37">
        <v>1</v>
      </c>
      <c r="F16" s="37">
        <v>13</v>
      </c>
      <c r="G16" s="40" t="s">
        <v>272</v>
      </c>
      <c r="H16" s="37">
        <v>8</v>
      </c>
      <c r="I16" s="37">
        <v>4</v>
      </c>
      <c r="J16" s="37">
        <v>0</v>
      </c>
      <c r="K16" s="37">
        <v>14</v>
      </c>
      <c r="L16" s="42">
        <v>27</v>
      </c>
    </row>
    <row r="17" spans="1:16" x14ac:dyDescent="0.3">
      <c r="A17" s="39" t="s">
        <v>273</v>
      </c>
      <c r="B17" s="37">
        <v>2</v>
      </c>
      <c r="C17" s="37">
        <v>2</v>
      </c>
      <c r="D17" s="37">
        <v>0</v>
      </c>
      <c r="E17" s="37">
        <v>1</v>
      </c>
      <c r="F17" s="37">
        <v>9</v>
      </c>
      <c r="G17" s="40" t="s">
        <v>273</v>
      </c>
      <c r="H17" s="37">
        <v>5</v>
      </c>
      <c r="I17" s="37">
        <v>1</v>
      </c>
      <c r="J17" s="37">
        <v>0</v>
      </c>
      <c r="K17" s="37">
        <v>7</v>
      </c>
      <c r="L17" s="42">
        <v>16</v>
      </c>
    </row>
    <row r="18" spans="1:16" x14ac:dyDescent="0.3">
      <c r="A18" s="39" t="s">
        <v>274</v>
      </c>
      <c r="B18" s="37">
        <v>7</v>
      </c>
      <c r="C18" s="37">
        <v>0</v>
      </c>
      <c r="D18" s="37">
        <v>0</v>
      </c>
      <c r="E18" s="37">
        <v>0</v>
      </c>
      <c r="F18" s="37">
        <v>7</v>
      </c>
      <c r="G18" s="40" t="s">
        <v>274</v>
      </c>
      <c r="H18" s="37">
        <v>0</v>
      </c>
      <c r="I18" s="37">
        <v>0</v>
      </c>
      <c r="J18" s="37">
        <v>0</v>
      </c>
      <c r="K18" s="37">
        <v>3</v>
      </c>
      <c r="L18" s="42">
        <v>10</v>
      </c>
    </row>
    <row r="19" spans="1:16" x14ac:dyDescent="0.3">
      <c r="A19" s="39" t="s">
        <v>275</v>
      </c>
      <c r="B19" s="37">
        <v>8</v>
      </c>
      <c r="C19" s="37">
        <v>2</v>
      </c>
      <c r="D19" s="37">
        <v>0</v>
      </c>
      <c r="E19" s="37">
        <v>1</v>
      </c>
      <c r="F19" s="37">
        <v>11</v>
      </c>
      <c r="G19" s="40" t="s">
        <v>275</v>
      </c>
      <c r="H19" s="37">
        <v>0</v>
      </c>
      <c r="I19" s="37">
        <v>2</v>
      </c>
      <c r="J19" s="37">
        <v>0</v>
      </c>
      <c r="K19" s="37">
        <v>5</v>
      </c>
      <c r="L19" s="42">
        <v>16</v>
      </c>
    </row>
    <row r="20" spans="1:16" x14ac:dyDescent="0.3">
      <c r="A20" s="45" t="s">
        <v>107</v>
      </c>
      <c r="B20" s="44">
        <v>454</v>
      </c>
      <c r="C20" s="44">
        <v>80</v>
      </c>
      <c r="D20" s="44">
        <v>15</v>
      </c>
      <c r="E20" s="44">
        <v>31</v>
      </c>
      <c r="F20" s="44">
        <v>568</v>
      </c>
      <c r="G20" s="46" t="s">
        <v>107</v>
      </c>
      <c r="H20" s="44">
        <v>114</v>
      </c>
      <c r="I20" s="44">
        <v>71</v>
      </c>
      <c r="J20" s="44">
        <v>13</v>
      </c>
      <c r="K20" s="44">
        <v>240</v>
      </c>
      <c r="L20" s="30">
        <v>808</v>
      </c>
    </row>
    <row r="23" spans="1:16" ht="28.2" x14ac:dyDescent="0.5">
      <c r="A23" s="75" t="s">
        <v>276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1:16" x14ac:dyDescent="0.3">
      <c r="A24" s="85" t="s">
        <v>1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1:16" x14ac:dyDescent="0.3">
      <c r="A25" s="37" t="s">
        <v>85</v>
      </c>
      <c r="B25" s="37"/>
      <c r="C25" s="37"/>
      <c r="D25" s="37"/>
      <c r="E25" s="37"/>
      <c r="F25" s="37"/>
      <c r="G25" s="37"/>
      <c r="H25" s="37"/>
      <c r="I25" s="37"/>
      <c r="J25" s="37"/>
      <c r="K25" s="37" t="s">
        <v>86</v>
      </c>
      <c r="L25" s="37"/>
      <c r="M25" s="37"/>
      <c r="N25" s="37"/>
      <c r="O25" s="37"/>
      <c r="P25" s="37"/>
    </row>
    <row r="26" spans="1:16" x14ac:dyDescent="0.3">
      <c r="A26" s="33" t="s">
        <v>13</v>
      </c>
      <c r="B26" s="43" t="s">
        <v>14</v>
      </c>
      <c r="C26" s="43" t="s">
        <v>97</v>
      </c>
      <c r="D26" s="43" t="s">
        <v>98</v>
      </c>
      <c r="E26" s="43" t="s">
        <v>16</v>
      </c>
      <c r="F26" s="43" t="s">
        <v>17</v>
      </c>
      <c r="G26" s="43" t="s">
        <v>18</v>
      </c>
      <c r="H26" s="43" t="s">
        <v>19</v>
      </c>
      <c r="I26" s="43" t="s">
        <v>20</v>
      </c>
      <c r="J26" s="43" t="s">
        <v>99</v>
      </c>
      <c r="K26" s="43" t="s">
        <v>100</v>
      </c>
      <c r="L26" s="43" t="s">
        <v>24</v>
      </c>
      <c r="M26" s="43" t="s">
        <v>103</v>
      </c>
      <c r="N26" s="32" t="s">
        <v>104</v>
      </c>
    </row>
    <row r="27" spans="1:16" x14ac:dyDescent="0.3">
      <c r="A27" s="41" t="s">
        <v>4</v>
      </c>
      <c r="B27" s="37" t="s">
        <v>109</v>
      </c>
      <c r="C27" s="37" t="s">
        <v>254</v>
      </c>
      <c r="D27" s="37" t="s">
        <v>7</v>
      </c>
      <c r="E27" s="37" t="s">
        <v>8</v>
      </c>
      <c r="F27" s="37" t="s">
        <v>277</v>
      </c>
      <c r="G27" s="37" t="s">
        <v>90</v>
      </c>
      <c r="H27" s="37" t="s">
        <v>9</v>
      </c>
      <c r="I27" s="37" t="s">
        <v>4</v>
      </c>
      <c r="J27" s="37" t="s">
        <v>109</v>
      </c>
      <c r="K27" s="37" t="s">
        <v>254</v>
      </c>
      <c r="L27" s="37" t="s">
        <v>7</v>
      </c>
      <c r="M27" s="37" t="s">
        <v>91</v>
      </c>
      <c r="N27" s="42" t="s">
        <v>92</v>
      </c>
    </row>
    <row r="28" spans="1:16" x14ac:dyDescent="0.3">
      <c r="A28" s="41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42"/>
    </row>
    <row r="29" spans="1:16" x14ac:dyDescent="0.3">
      <c r="A29" s="41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42"/>
    </row>
    <row r="30" spans="1:16" x14ac:dyDescent="0.3">
      <c r="A30" s="41" t="s">
        <v>259</v>
      </c>
      <c r="B30" s="37">
        <v>1270</v>
      </c>
      <c r="C30" s="37">
        <v>65</v>
      </c>
      <c r="D30" s="37">
        <v>31</v>
      </c>
      <c r="E30" s="37">
        <v>55</v>
      </c>
      <c r="F30" s="37">
        <v>0</v>
      </c>
      <c r="G30" s="37">
        <v>0</v>
      </c>
      <c r="H30" s="37">
        <v>1274</v>
      </c>
      <c r="I30" s="40" t="s">
        <v>259</v>
      </c>
      <c r="J30" s="37">
        <v>20</v>
      </c>
      <c r="K30" s="37">
        <v>122</v>
      </c>
      <c r="L30" s="37">
        <v>7</v>
      </c>
      <c r="M30" s="37">
        <v>149</v>
      </c>
      <c r="N30" s="42">
        <v>1423</v>
      </c>
    </row>
    <row r="31" spans="1:16" x14ac:dyDescent="0.3">
      <c r="A31" s="41" t="s">
        <v>260</v>
      </c>
      <c r="B31" s="37">
        <v>421</v>
      </c>
      <c r="C31" s="37">
        <v>211</v>
      </c>
      <c r="D31" s="37">
        <v>20</v>
      </c>
      <c r="E31" s="37">
        <v>96</v>
      </c>
      <c r="F31" s="37">
        <v>2</v>
      </c>
      <c r="G31" s="37">
        <v>7</v>
      </c>
      <c r="H31" s="37">
        <v>731</v>
      </c>
      <c r="I31" s="40" t="s">
        <v>260</v>
      </c>
      <c r="J31" s="37">
        <v>146</v>
      </c>
      <c r="K31" s="37">
        <v>117</v>
      </c>
      <c r="L31" s="37">
        <v>0</v>
      </c>
      <c r="M31" s="37">
        <v>263</v>
      </c>
      <c r="N31" s="42">
        <v>994</v>
      </c>
    </row>
    <row r="32" spans="1:16" x14ac:dyDescent="0.3">
      <c r="A32" s="41" t="s">
        <v>261</v>
      </c>
      <c r="B32" s="37">
        <v>111</v>
      </c>
      <c r="C32" s="37">
        <v>0</v>
      </c>
      <c r="D32" s="37">
        <v>0</v>
      </c>
      <c r="E32" s="37">
        <v>30</v>
      </c>
      <c r="F32" s="37">
        <v>0</v>
      </c>
      <c r="G32" s="37">
        <v>0</v>
      </c>
      <c r="H32" s="37">
        <v>137</v>
      </c>
      <c r="I32" s="40" t="s">
        <v>261</v>
      </c>
      <c r="J32" s="37">
        <v>0</v>
      </c>
      <c r="K32" s="37">
        <v>17</v>
      </c>
      <c r="L32" s="37">
        <v>0</v>
      </c>
      <c r="M32" s="37">
        <v>15</v>
      </c>
      <c r="N32" s="42">
        <v>152</v>
      </c>
    </row>
    <row r="33" spans="1:14" x14ac:dyDescent="0.3">
      <c r="A33" s="41" t="s">
        <v>262</v>
      </c>
      <c r="B33" s="37">
        <v>3133</v>
      </c>
      <c r="C33" s="37">
        <v>2215</v>
      </c>
      <c r="D33" s="37">
        <v>564</v>
      </c>
      <c r="E33" s="37">
        <v>181</v>
      </c>
      <c r="F33" s="37">
        <v>5</v>
      </c>
      <c r="G33" s="37">
        <v>32</v>
      </c>
      <c r="H33" s="37">
        <v>6005</v>
      </c>
      <c r="I33" s="40" t="s">
        <v>262</v>
      </c>
      <c r="J33" s="37">
        <v>1562</v>
      </c>
      <c r="K33" s="37">
        <v>2596</v>
      </c>
      <c r="L33" s="37">
        <v>318</v>
      </c>
      <c r="M33" s="37">
        <v>4328</v>
      </c>
      <c r="N33" s="42">
        <v>10333</v>
      </c>
    </row>
    <row r="34" spans="1:14" x14ac:dyDescent="0.3">
      <c r="A34" s="41" t="s">
        <v>263</v>
      </c>
      <c r="B34" s="37">
        <v>68</v>
      </c>
      <c r="C34" s="37">
        <v>173</v>
      </c>
      <c r="D34" s="37">
        <v>0</v>
      </c>
      <c r="E34" s="37">
        <v>25</v>
      </c>
      <c r="F34" s="37">
        <v>2</v>
      </c>
      <c r="G34" s="37">
        <v>5</v>
      </c>
      <c r="H34" s="37">
        <v>262</v>
      </c>
      <c r="I34" s="40" t="s">
        <v>263</v>
      </c>
      <c r="J34" s="37">
        <v>78</v>
      </c>
      <c r="K34" s="37">
        <v>109</v>
      </c>
      <c r="L34" s="37">
        <v>0</v>
      </c>
      <c r="M34" s="37">
        <v>181</v>
      </c>
      <c r="N34" s="42">
        <v>443</v>
      </c>
    </row>
    <row r="35" spans="1:14" x14ac:dyDescent="0.3">
      <c r="A35" s="41" t="s">
        <v>265</v>
      </c>
      <c r="B35" s="37">
        <v>60</v>
      </c>
      <c r="C35" s="37">
        <v>104</v>
      </c>
      <c r="D35" s="37">
        <v>10</v>
      </c>
      <c r="E35" s="37">
        <v>28</v>
      </c>
      <c r="F35" s="37">
        <v>2</v>
      </c>
      <c r="G35" s="37">
        <v>0</v>
      </c>
      <c r="H35" s="37">
        <v>192</v>
      </c>
      <c r="I35" s="40" t="s">
        <v>265</v>
      </c>
      <c r="J35" s="37">
        <v>63</v>
      </c>
      <c r="K35" s="37">
        <v>80</v>
      </c>
      <c r="L35" s="37">
        <v>2</v>
      </c>
      <c r="M35" s="37">
        <v>136</v>
      </c>
      <c r="N35" s="42">
        <v>328</v>
      </c>
    </row>
    <row r="36" spans="1:14" x14ac:dyDescent="0.3">
      <c r="A36" s="41" t="s">
        <v>267</v>
      </c>
      <c r="B36" s="37">
        <v>35</v>
      </c>
      <c r="C36" s="37">
        <v>6</v>
      </c>
      <c r="D36" s="37">
        <v>0</v>
      </c>
      <c r="E36" s="37">
        <v>10</v>
      </c>
      <c r="F36" s="37">
        <v>0</v>
      </c>
      <c r="G36" s="37">
        <v>0</v>
      </c>
      <c r="H36" s="37">
        <v>49</v>
      </c>
      <c r="I36" s="40" t="s">
        <v>267</v>
      </c>
      <c r="J36" s="37">
        <v>0</v>
      </c>
      <c r="K36" s="37">
        <v>18</v>
      </c>
      <c r="L36" s="37">
        <v>0</v>
      </c>
      <c r="M36" s="37">
        <v>17</v>
      </c>
      <c r="N36" s="42">
        <v>66</v>
      </c>
    </row>
    <row r="37" spans="1:14" x14ac:dyDescent="0.3">
      <c r="A37" s="41" t="s">
        <v>269</v>
      </c>
      <c r="B37" s="37">
        <v>488</v>
      </c>
      <c r="C37" s="37">
        <v>107</v>
      </c>
      <c r="D37" s="37">
        <v>51</v>
      </c>
      <c r="E37" s="37">
        <v>107</v>
      </c>
      <c r="F37" s="37">
        <v>0</v>
      </c>
      <c r="G37" s="37">
        <v>6</v>
      </c>
      <c r="H37" s="37">
        <v>744</v>
      </c>
      <c r="I37" s="40" t="s">
        <v>269</v>
      </c>
      <c r="J37" s="37">
        <v>250</v>
      </c>
      <c r="K37" s="37">
        <v>236</v>
      </c>
      <c r="L37" s="37">
        <v>3</v>
      </c>
      <c r="M37" s="37">
        <v>477</v>
      </c>
      <c r="N37" s="42">
        <v>1221</v>
      </c>
    </row>
    <row r="38" spans="1:14" x14ac:dyDescent="0.3">
      <c r="A38" s="41" t="s">
        <v>271</v>
      </c>
      <c r="B38" s="37">
        <v>2777</v>
      </c>
      <c r="C38" s="37">
        <v>451</v>
      </c>
      <c r="D38" s="37">
        <v>5</v>
      </c>
      <c r="E38" s="37">
        <v>202</v>
      </c>
      <c r="F38" s="37">
        <v>3</v>
      </c>
      <c r="G38" s="37">
        <v>16</v>
      </c>
      <c r="H38" s="37">
        <v>3254</v>
      </c>
      <c r="I38" s="40" t="s">
        <v>271</v>
      </c>
      <c r="J38" s="37">
        <v>81</v>
      </c>
      <c r="K38" s="37">
        <v>467</v>
      </c>
      <c r="L38" s="37">
        <v>25</v>
      </c>
      <c r="M38" s="37">
        <v>573</v>
      </c>
      <c r="N38" s="42">
        <v>3827</v>
      </c>
    </row>
    <row r="39" spans="1:14" x14ac:dyDescent="0.3">
      <c r="A39" s="41" t="s">
        <v>272</v>
      </c>
      <c r="B39" s="37">
        <v>548</v>
      </c>
      <c r="C39" s="37">
        <v>225</v>
      </c>
      <c r="D39" s="37">
        <v>16</v>
      </c>
      <c r="E39" s="37">
        <v>73</v>
      </c>
      <c r="F39" s="37">
        <v>1</v>
      </c>
      <c r="G39" s="37">
        <v>3</v>
      </c>
      <c r="H39" s="37">
        <v>851</v>
      </c>
      <c r="I39" s="40" t="s">
        <v>272</v>
      </c>
      <c r="J39" s="37">
        <v>232</v>
      </c>
      <c r="K39" s="37">
        <v>259</v>
      </c>
      <c r="L39" s="37">
        <v>0</v>
      </c>
      <c r="M39" s="37">
        <v>479</v>
      </c>
      <c r="N39" s="42">
        <v>1330</v>
      </c>
    </row>
    <row r="40" spans="1:14" x14ac:dyDescent="0.3">
      <c r="A40" s="41" t="s">
        <v>278</v>
      </c>
      <c r="B40" s="37">
        <v>49</v>
      </c>
      <c r="C40" s="37">
        <v>55</v>
      </c>
      <c r="D40" s="37">
        <v>0</v>
      </c>
      <c r="E40" s="37">
        <v>24</v>
      </c>
      <c r="F40" s="37">
        <v>0</v>
      </c>
      <c r="G40" s="37">
        <v>0</v>
      </c>
      <c r="H40" s="37">
        <v>123</v>
      </c>
      <c r="I40" s="40" t="s">
        <v>278</v>
      </c>
      <c r="J40" s="37">
        <v>57</v>
      </c>
      <c r="K40" s="37">
        <v>18</v>
      </c>
      <c r="L40" s="37">
        <v>0</v>
      </c>
      <c r="M40" s="37">
        <v>69</v>
      </c>
      <c r="N40" s="42">
        <v>192</v>
      </c>
    </row>
    <row r="41" spans="1:14" x14ac:dyDescent="0.3">
      <c r="A41" s="41" t="s">
        <v>279</v>
      </c>
      <c r="B41" s="37">
        <v>44</v>
      </c>
      <c r="C41" s="37">
        <v>41</v>
      </c>
      <c r="D41" s="37">
        <v>0</v>
      </c>
      <c r="E41" s="37">
        <v>13</v>
      </c>
      <c r="F41" s="37">
        <v>1</v>
      </c>
      <c r="G41" s="37">
        <v>1</v>
      </c>
      <c r="H41" s="37">
        <v>93</v>
      </c>
      <c r="I41" s="40" t="s">
        <v>279</v>
      </c>
      <c r="J41" s="37">
        <v>0</v>
      </c>
      <c r="K41" s="37">
        <v>11</v>
      </c>
      <c r="L41" s="37">
        <v>0</v>
      </c>
      <c r="M41" s="37">
        <v>11</v>
      </c>
      <c r="N41" s="42">
        <v>104</v>
      </c>
    </row>
    <row r="42" spans="1:14" x14ac:dyDescent="0.3">
      <c r="A42" s="41" t="s">
        <v>280</v>
      </c>
      <c r="B42" s="37">
        <v>100</v>
      </c>
      <c r="C42" s="37">
        <v>92</v>
      </c>
      <c r="D42" s="37">
        <v>20</v>
      </c>
      <c r="E42" s="37">
        <v>13</v>
      </c>
      <c r="F42" s="37">
        <v>1</v>
      </c>
      <c r="G42" s="37">
        <v>0</v>
      </c>
      <c r="H42" s="37">
        <v>215</v>
      </c>
      <c r="I42" s="40" t="s">
        <v>280</v>
      </c>
      <c r="J42" s="37">
        <v>10</v>
      </c>
      <c r="K42" s="37">
        <v>53</v>
      </c>
      <c r="L42" s="37">
        <v>4</v>
      </c>
      <c r="M42" s="37">
        <v>65</v>
      </c>
      <c r="N42" s="42">
        <v>280</v>
      </c>
    </row>
    <row r="43" spans="1:14" x14ac:dyDescent="0.3">
      <c r="A43" s="41" t="s">
        <v>57</v>
      </c>
      <c r="B43" s="37">
        <v>0</v>
      </c>
      <c r="C43" s="37">
        <v>4</v>
      </c>
      <c r="D43" s="37">
        <v>0</v>
      </c>
      <c r="E43" s="37">
        <v>0</v>
      </c>
      <c r="F43" s="37">
        <v>0</v>
      </c>
      <c r="G43" s="37">
        <v>0</v>
      </c>
      <c r="H43" s="37">
        <v>4</v>
      </c>
      <c r="I43" s="40" t="s">
        <v>57</v>
      </c>
      <c r="J43" s="37">
        <v>2</v>
      </c>
      <c r="K43" s="37">
        <v>105</v>
      </c>
      <c r="L43" s="37">
        <v>0</v>
      </c>
      <c r="M43" s="37">
        <v>107</v>
      </c>
      <c r="N43" s="42">
        <v>111</v>
      </c>
    </row>
    <row r="44" spans="1:14" x14ac:dyDescent="0.3">
      <c r="A44" s="31" t="s">
        <v>107</v>
      </c>
      <c r="B44" s="44">
        <v>8650</v>
      </c>
      <c r="C44" s="44">
        <v>3669</v>
      </c>
      <c r="D44" s="44">
        <v>702</v>
      </c>
      <c r="E44" s="44">
        <v>826</v>
      </c>
      <c r="F44" s="44">
        <v>17</v>
      </c>
      <c r="G44" s="44">
        <v>70</v>
      </c>
      <c r="H44" s="44">
        <v>13934</v>
      </c>
      <c r="I44" s="46" t="s">
        <v>107</v>
      </c>
      <c r="J44" s="44">
        <v>2387</v>
      </c>
      <c r="K44" s="44">
        <v>4137</v>
      </c>
      <c r="L44" s="44">
        <v>346</v>
      </c>
      <c r="M44" s="44">
        <v>6870</v>
      </c>
      <c r="N44" s="30">
        <v>20804</v>
      </c>
    </row>
  </sheetData>
  <mergeCells count="4">
    <mergeCell ref="A1:L1"/>
    <mergeCell ref="A2:L2"/>
    <mergeCell ref="A23:P23"/>
    <mergeCell ref="A24:P24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96"/>
  <sheetViews>
    <sheetView tabSelected="1" workbookViewId="0">
      <selection activeCell="D98" sqref="D98"/>
    </sheetView>
  </sheetViews>
  <sheetFormatPr defaultRowHeight="14.4" x14ac:dyDescent="0.3"/>
  <cols>
    <col min="1" max="1" width="18.44140625" customWidth="1"/>
    <col min="2" max="2" width="18.5546875" customWidth="1"/>
    <col min="3" max="3" width="16" customWidth="1"/>
    <col min="4" max="4" width="29.6640625" customWidth="1"/>
    <col min="5" max="5" width="28.5546875" customWidth="1"/>
    <col min="6" max="6" width="14.6640625" customWidth="1"/>
    <col min="7" max="7" width="19.44140625" customWidth="1"/>
    <col min="8" max="8" width="13" customWidth="1"/>
    <col min="9" max="9" width="13.44140625" customWidth="1"/>
    <col min="10" max="10" width="30.6640625" customWidth="1"/>
    <col min="11" max="11" width="12" customWidth="1"/>
    <col min="12" max="12" width="22.6640625" customWidth="1"/>
    <col min="13" max="18" width="12" customWidth="1"/>
  </cols>
  <sheetData>
    <row r="1" spans="1:12" ht="27.6" x14ac:dyDescent="0.45">
      <c r="A1" s="101" t="s">
        <v>281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</row>
    <row r="2" spans="1:12" x14ac:dyDescent="0.3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3">
      <c r="A3" s="37" t="s">
        <v>2</v>
      </c>
      <c r="B3" s="37"/>
      <c r="C3" s="37"/>
      <c r="D3" s="37"/>
      <c r="E3" s="37"/>
      <c r="F3" s="37"/>
      <c r="G3" s="37" t="s">
        <v>3</v>
      </c>
      <c r="H3" s="37"/>
      <c r="I3" s="37"/>
      <c r="J3" s="37"/>
      <c r="K3" s="37"/>
      <c r="L3" s="37"/>
    </row>
    <row r="4" spans="1:12" x14ac:dyDescent="0.3">
      <c r="A4" s="33" t="s">
        <v>4</v>
      </c>
      <c r="B4" s="43" t="s">
        <v>109</v>
      </c>
      <c r="C4" s="43" t="s">
        <v>282</v>
      </c>
      <c r="D4" s="43" t="s">
        <v>7</v>
      </c>
      <c r="E4" s="43" t="s">
        <v>8</v>
      </c>
      <c r="F4" s="43" t="s">
        <v>9</v>
      </c>
      <c r="G4" s="43" t="s">
        <v>226</v>
      </c>
      <c r="H4" s="43" t="s">
        <v>255</v>
      </c>
      <c r="I4" s="43" t="s">
        <v>283</v>
      </c>
      <c r="J4" s="43" t="s">
        <v>284</v>
      </c>
      <c r="K4" s="43" t="s">
        <v>11</v>
      </c>
      <c r="L4" s="32" t="s">
        <v>285</v>
      </c>
    </row>
    <row r="5" spans="1:12" x14ac:dyDescent="0.3">
      <c r="A5" s="41" t="s">
        <v>13</v>
      </c>
      <c r="B5" s="37" t="s">
        <v>14</v>
      </c>
      <c r="C5" s="37" t="s">
        <v>15</v>
      </c>
      <c r="D5" s="37" t="s">
        <v>16</v>
      </c>
      <c r="E5" s="37" t="s">
        <v>17</v>
      </c>
      <c r="F5" s="37" t="s">
        <v>18</v>
      </c>
      <c r="G5" s="37" t="s">
        <v>19</v>
      </c>
      <c r="H5" s="37" t="s">
        <v>20</v>
      </c>
      <c r="I5" s="37" t="s">
        <v>21</v>
      </c>
      <c r="J5" s="37" t="s">
        <v>22</v>
      </c>
      <c r="K5" s="37" t="s">
        <v>23</v>
      </c>
      <c r="L5" s="42" t="s">
        <v>24</v>
      </c>
    </row>
    <row r="6" spans="1:12" x14ac:dyDescent="0.3">
      <c r="A6" s="41"/>
      <c r="B6" s="37"/>
      <c r="C6" s="37"/>
      <c r="D6" s="37"/>
      <c r="E6" s="37"/>
      <c r="F6" s="37"/>
      <c r="G6" s="37"/>
      <c r="H6" s="37"/>
      <c r="I6" s="37"/>
      <c r="J6" s="37"/>
      <c r="K6" s="37"/>
      <c r="L6" s="42"/>
    </row>
    <row r="7" spans="1:12" x14ac:dyDescent="0.3">
      <c r="A7" s="39" t="s">
        <v>286</v>
      </c>
      <c r="B7" s="37">
        <v>0</v>
      </c>
      <c r="C7" s="37">
        <v>0</v>
      </c>
      <c r="D7" s="37">
        <v>0</v>
      </c>
      <c r="E7" s="37">
        <v>0</v>
      </c>
      <c r="F7" s="37">
        <f>SUM(Table21[[#This Row],[Students*]:[Hubert H. Humphrey Fellows]])</f>
        <v>0</v>
      </c>
      <c r="G7" s="40" t="s">
        <v>287</v>
      </c>
      <c r="H7" s="37">
        <v>0</v>
      </c>
      <c r="I7" s="37">
        <v>0</v>
      </c>
      <c r="J7" s="37">
        <v>0</v>
      </c>
      <c r="K7" s="37">
        <f>SUM(Table21[[#This Row],[Students*3]:[Teacher Exchange or Seminars5]])</f>
        <v>0</v>
      </c>
      <c r="L7" s="42">
        <f>F7+K7</f>
        <v>0</v>
      </c>
    </row>
    <row r="8" spans="1:12" x14ac:dyDescent="0.3">
      <c r="A8" s="39" t="s">
        <v>288</v>
      </c>
      <c r="B8" s="37">
        <v>0</v>
      </c>
      <c r="C8" s="37">
        <v>0</v>
      </c>
      <c r="D8" s="37">
        <v>0</v>
      </c>
      <c r="E8" s="37">
        <v>0</v>
      </c>
      <c r="F8" s="37">
        <f>SUM(Table21[[#This Row],[Students*]:[Hubert H. Humphrey Fellows]])</f>
        <v>0</v>
      </c>
      <c r="G8" s="40" t="s">
        <v>288</v>
      </c>
      <c r="H8" s="37">
        <v>1</v>
      </c>
      <c r="I8" s="37">
        <v>0</v>
      </c>
      <c r="J8" s="37">
        <v>0</v>
      </c>
      <c r="K8" s="37">
        <f>SUM(Table21[[#This Row],[Students*3]:[Teacher Exchange or Seminars5]])</f>
        <v>1</v>
      </c>
      <c r="L8" s="42">
        <f t="shared" ref="L8:L44" si="0">F8+K8</f>
        <v>1</v>
      </c>
    </row>
    <row r="9" spans="1:12" x14ac:dyDescent="0.3">
      <c r="A9" s="39" t="s">
        <v>289</v>
      </c>
      <c r="B9" s="37">
        <v>104</v>
      </c>
      <c r="C9" s="37">
        <v>137</v>
      </c>
      <c r="D9" s="37">
        <v>0</v>
      </c>
      <c r="E9" s="37">
        <v>1</v>
      </c>
      <c r="F9" s="37">
        <f>SUM(Table21[[#This Row],[Students*]:[Hubert H. Humphrey Fellows]])</f>
        <v>242</v>
      </c>
      <c r="G9" s="40" t="s">
        <v>289</v>
      </c>
      <c r="H9" s="37">
        <v>31</v>
      </c>
      <c r="I9" s="37">
        <v>8</v>
      </c>
      <c r="J9" s="37">
        <v>0</v>
      </c>
      <c r="K9" s="37">
        <f>SUM(Table21[[#This Row],[Students*3]:[Teacher Exchange or Seminars5]])</f>
        <v>39</v>
      </c>
      <c r="L9" s="42">
        <f t="shared" si="0"/>
        <v>281</v>
      </c>
    </row>
    <row r="10" spans="1:12" x14ac:dyDescent="0.3">
      <c r="A10" s="39" t="s">
        <v>290</v>
      </c>
      <c r="B10" s="37">
        <v>0</v>
      </c>
      <c r="C10" s="37">
        <v>0</v>
      </c>
      <c r="D10" s="37">
        <v>0</v>
      </c>
      <c r="E10" s="37">
        <v>0</v>
      </c>
      <c r="F10" s="37">
        <f>SUM(Table21[[#This Row],[Students*]:[Hubert H. Humphrey Fellows]])</f>
        <v>0</v>
      </c>
      <c r="G10" s="40" t="s">
        <v>290</v>
      </c>
      <c r="H10" s="37">
        <v>0</v>
      </c>
      <c r="I10" s="37">
        <v>1</v>
      </c>
      <c r="J10" s="37">
        <v>0</v>
      </c>
      <c r="K10" s="37">
        <f>SUM(Table21[[#This Row],[Students*3]:[Teacher Exchange or Seminars5]])</f>
        <v>1</v>
      </c>
      <c r="L10" s="42">
        <f t="shared" si="0"/>
        <v>1</v>
      </c>
    </row>
    <row r="11" spans="1:12" x14ac:dyDescent="0.3">
      <c r="A11" s="39" t="s">
        <v>291</v>
      </c>
      <c r="B11" s="37">
        <v>3</v>
      </c>
      <c r="C11" s="37">
        <v>0</v>
      </c>
      <c r="D11" s="37">
        <v>0</v>
      </c>
      <c r="E11" s="37">
        <v>0</v>
      </c>
      <c r="F11" s="37">
        <f>SUM(Table21[[#This Row],[Students*]:[Hubert H. Humphrey Fellows]])</f>
        <v>3</v>
      </c>
      <c r="G11" s="40" t="s">
        <v>291</v>
      </c>
      <c r="H11" s="37">
        <v>3</v>
      </c>
      <c r="I11" s="37">
        <v>0</v>
      </c>
      <c r="J11" s="37">
        <v>0</v>
      </c>
      <c r="K11" s="37">
        <f>SUM(Table21[[#This Row],[Students*3]:[Teacher Exchange or Seminars5]])</f>
        <v>3</v>
      </c>
      <c r="L11" s="42">
        <f t="shared" si="0"/>
        <v>6</v>
      </c>
    </row>
    <row r="12" spans="1:12" x14ac:dyDescent="0.3">
      <c r="A12" s="39" t="s">
        <v>292</v>
      </c>
      <c r="B12" s="37">
        <v>0</v>
      </c>
      <c r="C12" s="37">
        <v>0</v>
      </c>
      <c r="D12" s="37">
        <v>0</v>
      </c>
      <c r="E12" s="37">
        <v>1</v>
      </c>
      <c r="F12" s="37">
        <f>SUM(Table21[[#This Row],[Students*]:[Hubert H. Humphrey Fellows]])</f>
        <v>1</v>
      </c>
      <c r="G12" s="40" t="s">
        <v>292</v>
      </c>
      <c r="H12" s="37">
        <v>0</v>
      </c>
      <c r="I12" s="37">
        <v>1</v>
      </c>
      <c r="J12" s="37">
        <v>0</v>
      </c>
      <c r="K12" s="37">
        <f>SUM(Table21[[#This Row],[Students*3]:[Teacher Exchange or Seminars5]])</f>
        <v>1</v>
      </c>
      <c r="L12" s="42">
        <f t="shared" si="0"/>
        <v>2</v>
      </c>
    </row>
    <row r="13" spans="1:12" x14ac:dyDescent="0.3">
      <c r="A13" s="39" t="s">
        <v>293</v>
      </c>
      <c r="B13" s="37">
        <v>10</v>
      </c>
      <c r="C13" s="37">
        <v>0</v>
      </c>
      <c r="D13" s="37">
        <v>0</v>
      </c>
      <c r="E13" s="37">
        <v>2</v>
      </c>
      <c r="F13" s="37">
        <f>SUM(Table21[[#This Row],[Students*]:[Hubert H. Humphrey Fellows]])</f>
        <v>12</v>
      </c>
      <c r="G13" s="40" t="s">
        <v>293</v>
      </c>
      <c r="H13" s="37">
        <v>0</v>
      </c>
      <c r="I13" s="37">
        <v>3</v>
      </c>
      <c r="J13" s="37">
        <v>0</v>
      </c>
      <c r="K13" s="37">
        <f>SUM(Table21[[#This Row],[Students*3]:[Teacher Exchange or Seminars5]])</f>
        <v>3</v>
      </c>
      <c r="L13" s="42">
        <f t="shared" si="0"/>
        <v>15</v>
      </c>
    </row>
    <row r="14" spans="1:12" x14ac:dyDescent="0.3">
      <c r="A14" s="39" t="s">
        <v>294</v>
      </c>
      <c r="B14" s="37">
        <v>56</v>
      </c>
      <c r="C14" s="37">
        <v>13</v>
      </c>
      <c r="D14" s="37">
        <v>0</v>
      </c>
      <c r="E14" s="37">
        <v>3</v>
      </c>
      <c r="F14" s="37">
        <f>SUM(Table21[[#This Row],[Students*]:[Hubert H. Humphrey Fellows]])</f>
        <v>72</v>
      </c>
      <c r="G14" s="40" t="s">
        <v>294</v>
      </c>
      <c r="H14" s="37">
        <v>133</v>
      </c>
      <c r="I14" s="37">
        <v>27</v>
      </c>
      <c r="J14" s="37">
        <v>0</v>
      </c>
      <c r="K14" s="37">
        <f>SUM(Table21[[#This Row],[Students*3]:[Teacher Exchange or Seminars5]])</f>
        <v>160</v>
      </c>
      <c r="L14" s="42">
        <f t="shared" si="0"/>
        <v>232</v>
      </c>
    </row>
    <row r="15" spans="1:12" x14ac:dyDescent="0.3">
      <c r="A15" s="39" t="s">
        <v>295</v>
      </c>
      <c r="B15" s="37">
        <v>12</v>
      </c>
      <c r="C15" s="37">
        <v>15</v>
      </c>
      <c r="D15" s="37">
        <v>0</v>
      </c>
      <c r="E15" s="37">
        <v>0</v>
      </c>
      <c r="F15" s="37">
        <f>SUM(Table21[[#This Row],[Students*]:[Hubert H. Humphrey Fellows]])</f>
        <v>27</v>
      </c>
      <c r="G15" s="40" t="s">
        <v>295</v>
      </c>
      <c r="H15" s="37">
        <v>14</v>
      </c>
      <c r="I15" s="37">
        <v>27</v>
      </c>
      <c r="J15" s="37">
        <v>0</v>
      </c>
      <c r="K15" s="37">
        <f>SUM(Table21[[#This Row],[Students*3]:[Teacher Exchange or Seminars5]])</f>
        <v>41</v>
      </c>
      <c r="L15" s="42">
        <f t="shared" si="0"/>
        <v>68</v>
      </c>
    </row>
    <row r="16" spans="1:12" x14ac:dyDescent="0.3">
      <c r="A16" s="39" t="s">
        <v>296</v>
      </c>
      <c r="B16" s="37">
        <v>77</v>
      </c>
      <c r="C16" s="37">
        <v>0</v>
      </c>
      <c r="D16" s="37">
        <v>0</v>
      </c>
      <c r="E16" s="37">
        <v>1</v>
      </c>
      <c r="F16" s="37">
        <f>SUM(Table21[[#This Row],[Students*]:[Hubert H. Humphrey Fellows]])</f>
        <v>78</v>
      </c>
      <c r="G16" s="40" t="s">
        <v>296</v>
      </c>
      <c r="H16" s="37">
        <v>15</v>
      </c>
      <c r="I16" s="37">
        <v>10</v>
      </c>
      <c r="J16" s="37">
        <v>0</v>
      </c>
      <c r="K16" s="37">
        <f>SUM(Table21[[#This Row],[Students*3]:[Teacher Exchange or Seminars5]])</f>
        <v>25</v>
      </c>
      <c r="L16" s="42">
        <f t="shared" si="0"/>
        <v>103</v>
      </c>
    </row>
    <row r="17" spans="1:12" x14ac:dyDescent="0.3">
      <c r="A17" s="39" t="s">
        <v>297</v>
      </c>
      <c r="B17" s="37">
        <v>117</v>
      </c>
      <c r="C17" s="37">
        <v>6</v>
      </c>
      <c r="D17" s="37">
        <v>0</v>
      </c>
      <c r="E17" s="37">
        <v>2</v>
      </c>
      <c r="F17" s="37">
        <f>SUM(Table21[[#This Row],[Students*]:[Hubert H. Humphrey Fellows]])</f>
        <v>125</v>
      </c>
      <c r="G17" s="40" t="s">
        <v>297</v>
      </c>
      <c r="H17" s="37">
        <v>90</v>
      </c>
      <c r="I17" s="37">
        <v>13</v>
      </c>
      <c r="J17" s="37">
        <v>2</v>
      </c>
      <c r="K17" s="37">
        <f>SUM(Table21[[#This Row],[Students*3]:[Teacher Exchange or Seminars5]])</f>
        <v>105</v>
      </c>
      <c r="L17" s="42">
        <f t="shared" si="0"/>
        <v>230</v>
      </c>
    </row>
    <row r="18" spans="1:12" x14ac:dyDescent="0.3">
      <c r="A18" s="39" t="s">
        <v>298</v>
      </c>
      <c r="B18" s="37">
        <v>16</v>
      </c>
      <c r="C18" s="37">
        <v>0</v>
      </c>
      <c r="D18" s="37">
        <v>0</v>
      </c>
      <c r="E18" s="37">
        <v>0</v>
      </c>
      <c r="F18" s="37">
        <f>SUM(Table21[[#This Row],[Students*]:[Hubert H. Humphrey Fellows]])</f>
        <v>16</v>
      </c>
      <c r="G18" s="40" t="s">
        <v>298</v>
      </c>
      <c r="H18" s="37">
        <v>4</v>
      </c>
      <c r="I18" s="37">
        <v>3</v>
      </c>
      <c r="J18" s="37">
        <v>0</v>
      </c>
      <c r="K18" s="37">
        <f>SUM(Table21[[#This Row],[Students*3]:[Teacher Exchange or Seminars5]])</f>
        <v>7</v>
      </c>
      <c r="L18" s="42">
        <f t="shared" si="0"/>
        <v>23</v>
      </c>
    </row>
    <row r="19" spans="1:12" x14ac:dyDescent="0.3">
      <c r="A19" s="39" t="s">
        <v>299</v>
      </c>
      <c r="B19" s="37">
        <v>0</v>
      </c>
      <c r="C19" s="37">
        <v>0</v>
      </c>
      <c r="D19" s="37">
        <v>0</v>
      </c>
      <c r="E19" s="37">
        <v>2</v>
      </c>
      <c r="F19" s="37">
        <f>SUM(Table21[[#This Row],[Students*]:[Hubert H. Humphrey Fellows]])</f>
        <v>2</v>
      </c>
      <c r="G19" s="40" t="s">
        <v>299</v>
      </c>
      <c r="H19" s="37">
        <v>0</v>
      </c>
      <c r="I19" s="37">
        <v>0</v>
      </c>
      <c r="J19" s="37">
        <v>0</v>
      </c>
      <c r="K19" s="37">
        <f>SUM(Table21[[#This Row],[Students*3]:[Teacher Exchange or Seminars5]])</f>
        <v>0</v>
      </c>
      <c r="L19" s="42">
        <f t="shared" si="0"/>
        <v>2</v>
      </c>
    </row>
    <row r="20" spans="1:12" x14ac:dyDescent="0.3">
      <c r="A20" s="39" t="s">
        <v>300</v>
      </c>
      <c r="B20" s="37">
        <v>0</v>
      </c>
      <c r="C20" s="37">
        <v>0</v>
      </c>
      <c r="D20" s="37">
        <v>0</v>
      </c>
      <c r="E20" s="37">
        <v>0</v>
      </c>
      <c r="F20" s="37">
        <f>SUM(Table21[[#This Row],[Students*]:[Hubert H. Humphrey Fellows]])</f>
        <v>0</v>
      </c>
      <c r="G20" s="40" t="s">
        <v>300</v>
      </c>
      <c r="H20" s="37">
        <v>0</v>
      </c>
      <c r="I20" s="37">
        <v>0</v>
      </c>
      <c r="J20" s="37">
        <v>0</v>
      </c>
      <c r="K20" s="37">
        <f>SUM(Table21[[#This Row],[Students*3]:[Teacher Exchange or Seminars5]])</f>
        <v>0</v>
      </c>
      <c r="L20" s="42">
        <f t="shared" si="0"/>
        <v>0</v>
      </c>
    </row>
    <row r="21" spans="1:12" x14ac:dyDescent="0.3">
      <c r="A21" s="39" t="s">
        <v>301</v>
      </c>
      <c r="B21" s="37">
        <v>15</v>
      </c>
      <c r="C21" s="37">
        <v>0</v>
      </c>
      <c r="D21" s="37">
        <v>0</v>
      </c>
      <c r="E21" s="37">
        <v>0</v>
      </c>
      <c r="F21" s="37">
        <f>SUM(Table21[[#This Row],[Students*]:[Hubert H. Humphrey Fellows]])</f>
        <v>15</v>
      </c>
      <c r="G21" s="40" t="s">
        <v>301</v>
      </c>
      <c r="H21" s="37">
        <v>4</v>
      </c>
      <c r="I21" s="37">
        <v>2</v>
      </c>
      <c r="J21" s="37">
        <v>0</v>
      </c>
      <c r="K21" s="37">
        <f>SUM(Table21[[#This Row],[Students*3]:[Teacher Exchange or Seminars5]])</f>
        <v>6</v>
      </c>
      <c r="L21" s="42">
        <f t="shared" si="0"/>
        <v>21</v>
      </c>
    </row>
    <row r="22" spans="1:12" x14ac:dyDescent="0.3">
      <c r="A22" s="39" t="s">
        <v>302</v>
      </c>
      <c r="B22" s="37">
        <v>45</v>
      </c>
      <c r="C22" s="37">
        <v>1</v>
      </c>
      <c r="D22" s="37">
        <v>0</v>
      </c>
      <c r="E22" s="37">
        <v>2</v>
      </c>
      <c r="F22" s="37">
        <f>SUM(Table21[[#This Row],[Students*]:[Hubert H. Humphrey Fellows]])</f>
        <v>48</v>
      </c>
      <c r="G22" s="40" t="s">
        <v>302</v>
      </c>
      <c r="H22" s="37">
        <v>14</v>
      </c>
      <c r="I22" s="37">
        <v>10</v>
      </c>
      <c r="J22" s="37">
        <v>0</v>
      </c>
      <c r="K22" s="37">
        <f>SUM(Table21[[#This Row],[Students*3]:[Teacher Exchange or Seminars5]])</f>
        <v>24</v>
      </c>
      <c r="L22" s="42">
        <f t="shared" si="0"/>
        <v>72</v>
      </c>
    </row>
    <row r="23" spans="1:12" x14ac:dyDescent="0.3">
      <c r="A23" s="39" t="s">
        <v>303</v>
      </c>
      <c r="B23" s="37">
        <v>16</v>
      </c>
      <c r="C23" s="37">
        <v>0</v>
      </c>
      <c r="D23" s="37">
        <v>0</v>
      </c>
      <c r="E23" s="37">
        <v>1</v>
      </c>
      <c r="F23" s="37">
        <f>SUM(Table21[[#This Row],[Students*]:[Hubert H. Humphrey Fellows]])</f>
        <v>17</v>
      </c>
      <c r="G23" s="40" t="s">
        <v>303</v>
      </c>
      <c r="H23" s="37">
        <v>2</v>
      </c>
      <c r="I23" s="37">
        <v>0</v>
      </c>
      <c r="J23" s="37">
        <v>0</v>
      </c>
      <c r="K23" s="37">
        <f>SUM(Table21[[#This Row],[Students*3]:[Teacher Exchange or Seminars5]])</f>
        <v>2</v>
      </c>
      <c r="L23" s="42">
        <f t="shared" si="0"/>
        <v>19</v>
      </c>
    </row>
    <row r="24" spans="1:12" x14ac:dyDescent="0.3">
      <c r="A24" s="39" t="s">
        <v>304</v>
      </c>
      <c r="B24" s="37">
        <v>0</v>
      </c>
      <c r="C24" s="37">
        <v>0</v>
      </c>
      <c r="D24" s="37">
        <v>0</v>
      </c>
      <c r="E24" s="37">
        <v>0</v>
      </c>
      <c r="F24" s="37">
        <f>SUM(Table21[[#This Row],[Students*]:[Hubert H. Humphrey Fellows]])</f>
        <v>0</v>
      </c>
      <c r="G24" s="40" t="s">
        <v>304</v>
      </c>
      <c r="H24" s="37">
        <v>0</v>
      </c>
      <c r="I24" s="37">
        <v>0</v>
      </c>
      <c r="J24" s="37">
        <v>0</v>
      </c>
      <c r="K24" s="37">
        <f>SUM(Table21[[#This Row],[Students*3]:[Teacher Exchange or Seminars5]])</f>
        <v>0</v>
      </c>
      <c r="L24" s="42">
        <f t="shared" si="0"/>
        <v>0</v>
      </c>
    </row>
    <row r="25" spans="1:12" x14ac:dyDescent="0.3">
      <c r="A25" s="39" t="s">
        <v>305</v>
      </c>
      <c r="B25" s="37">
        <v>14</v>
      </c>
      <c r="C25" s="37">
        <v>0</v>
      </c>
      <c r="D25" s="37">
        <v>0</v>
      </c>
      <c r="E25" s="37">
        <v>0</v>
      </c>
      <c r="F25" s="37">
        <f>SUM(Table21[[#This Row],[Students*]:[Hubert H. Humphrey Fellows]])</f>
        <v>14</v>
      </c>
      <c r="G25" s="40" t="s">
        <v>305</v>
      </c>
      <c r="H25" s="37">
        <v>6</v>
      </c>
      <c r="I25" s="37">
        <v>1</v>
      </c>
      <c r="J25" s="37">
        <v>0</v>
      </c>
      <c r="K25" s="37">
        <f>SUM(Table21[[#This Row],[Students*3]:[Teacher Exchange or Seminars5]])</f>
        <v>7</v>
      </c>
      <c r="L25" s="42">
        <f t="shared" si="0"/>
        <v>21</v>
      </c>
    </row>
    <row r="26" spans="1:12" x14ac:dyDescent="0.3">
      <c r="A26" s="39" t="s">
        <v>306</v>
      </c>
      <c r="B26" s="37">
        <v>0</v>
      </c>
      <c r="C26" s="37">
        <v>0</v>
      </c>
      <c r="D26" s="37">
        <v>0</v>
      </c>
      <c r="E26" s="37">
        <v>0</v>
      </c>
      <c r="F26" s="37">
        <f>SUM(Table21[[#This Row],[Students*]:[Hubert H. Humphrey Fellows]])</f>
        <v>0</v>
      </c>
      <c r="G26" s="40" t="s">
        <v>306</v>
      </c>
      <c r="H26" s="37">
        <v>0</v>
      </c>
      <c r="I26" s="37">
        <v>1</v>
      </c>
      <c r="J26" s="37">
        <v>0</v>
      </c>
      <c r="K26" s="37">
        <f>SUM(Table21[[#This Row],[Students*3]:[Teacher Exchange or Seminars5]])</f>
        <v>1</v>
      </c>
      <c r="L26" s="42">
        <f t="shared" si="0"/>
        <v>1</v>
      </c>
    </row>
    <row r="27" spans="1:12" x14ac:dyDescent="0.3">
      <c r="A27" s="39" t="s">
        <v>307</v>
      </c>
      <c r="B27" s="37">
        <v>20</v>
      </c>
      <c r="C27" s="37">
        <v>0</v>
      </c>
      <c r="D27" s="37">
        <v>0</v>
      </c>
      <c r="E27" s="37">
        <v>1</v>
      </c>
      <c r="F27" s="37">
        <f>SUM(Table21[[#This Row],[Students*]:[Hubert H. Humphrey Fellows]])</f>
        <v>21</v>
      </c>
      <c r="G27" s="40" t="s">
        <v>307</v>
      </c>
      <c r="H27" s="37">
        <v>0</v>
      </c>
      <c r="I27" s="37">
        <v>3</v>
      </c>
      <c r="J27" s="37">
        <v>0</v>
      </c>
      <c r="K27" s="37">
        <f>SUM(Table21[[#This Row],[Students*3]:[Teacher Exchange or Seminars5]])</f>
        <v>3</v>
      </c>
      <c r="L27" s="42">
        <f t="shared" si="0"/>
        <v>24</v>
      </c>
    </row>
    <row r="28" spans="1:12" x14ac:dyDescent="0.3">
      <c r="A28" s="39" t="s">
        <v>308</v>
      </c>
      <c r="B28" s="37">
        <v>19</v>
      </c>
      <c r="C28" s="37">
        <v>0</v>
      </c>
      <c r="D28" s="37">
        <v>0</v>
      </c>
      <c r="E28" s="37">
        <v>0</v>
      </c>
      <c r="F28" s="37">
        <f>SUM(Table21[[#This Row],[Students*]:[Hubert H. Humphrey Fellows]])</f>
        <v>19</v>
      </c>
      <c r="G28" s="40" t="s">
        <v>308</v>
      </c>
      <c r="H28" s="37">
        <v>4</v>
      </c>
      <c r="I28" s="37">
        <v>2</v>
      </c>
      <c r="J28" s="37">
        <v>0</v>
      </c>
      <c r="K28" s="37">
        <f>SUM(Table21[[#This Row],[Students*3]:[Teacher Exchange or Seminars5]])</f>
        <v>6</v>
      </c>
      <c r="L28" s="42">
        <f t="shared" si="0"/>
        <v>25</v>
      </c>
    </row>
    <row r="29" spans="1:12" x14ac:dyDescent="0.3">
      <c r="A29" s="39" t="s">
        <v>309</v>
      </c>
      <c r="B29" s="37">
        <v>10</v>
      </c>
      <c r="C29" s="37">
        <v>0</v>
      </c>
      <c r="D29" s="37">
        <v>0</v>
      </c>
      <c r="E29" s="37">
        <v>0</v>
      </c>
      <c r="F29" s="37">
        <f>SUM(Table21[[#This Row],[Students*]:[Hubert H. Humphrey Fellows]])</f>
        <v>10</v>
      </c>
      <c r="G29" s="40" t="s">
        <v>309</v>
      </c>
      <c r="H29" s="37">
        <v>2</v>
      </c>
      <c r="I29" s="37">
        <v>3</v>
      </c>
      <c r="J29" s="37">
        <v>0</v>
      </c>
      <c r="K29" s="37">
        <f>SUM(Table21[[#This Row],[Students*3]:[Teacher Exchange or Seminars5]])</f>
        <v>5</v>
      </c>
      <c r="L29" s="42">
        <f t="shared" si="0"/>
        <v>15</v>
      </c>
    </row>
    <row r="30" spans="1:12" x14ac:dyDescent="0.3">
      <c r="A30" s="39" t="s">
        <v>310</v>
      </c>
      <c r="B30" s="37">
        <v>130</v>
      </c>
      <c r="C30" s="37">
        <v>18</v>
      </c>
      <c r="D30" s="37">
        <v>2</v>
      </c>
      <c r="E30" s="37">
        <v>4</v>
      </c>
      <c r="F30" s="37">
        <f>SUM(Table21[[#This Row],[Students*]:[Hubert H. Humphrey Fellows]])</f>
        <v>154</v>
      </c>
      <c r="G30" s="40" t="s">
        <v>310</v>
      </c>
      <c r="H30" s="37">
        <v>87</v>
      </c>
      <c r="I30" s="37">
        <v>19</v>
      </c>
      <c r="J30" s="37">
        <v>1</v>
      </c>
      <c r="K30" s="37">
        <f>SUM(Table21[[#This Row],[Students*3]:[Teacher Exchange or Seminars5]])</f>
        <v>107</v>
      </c>
      <c r="L30" s="42">
        <f t="shared" si="0"/>
        <v>261</v>
      </c>
    </row>
    <row r="31" spans="1:12" x14ac:dyDescent="0.3">
      <c r="A31" s="39" t="s">
        <v>57</v>
      </c>
      <c r="B31" s="37">
        <v>0</v>
      </c>
      <c r="C31" s="37">
        <v>0</v>
      </c>
      <c r="D31" s="37">
        <v>0</v>
      </c>
      <c r="E31" s="37">
        <v>0</v>
      </c>
      <c r="F31" s="37">
        <f>SUM(Table21[[#This Row],[Students*]:[Hubert H. Humphrey Fellows]])</f>
        <v>0</v>
      </c>
      <c r="G31" s="40" t="s">
        <v>57</v>
      </c>
      <c r="H31" s="37">
        <v>0</v>
      </c>
      <c r="I31" s="37">
        <v>0</v>
      </c>
      <c r="J31" s="37">
        <v>0</v>
      </c>
      <c r="K31" s="37">
        <f>SUM(Table21[[#This Row],[Students*3]:[Teacher Exchange or Seminars5]])</f>
        <v>0</v>
      </c>
      <c r="L31" s="42">
        <f t="shared" si="0"/>
        <v>0</v>
      </c>
    </row>
    <row r="32" spans="1:12" x14ac:dyDescent="0.3">
      <c r="A32" s="39" t="s">
        <v>311</v>
      </c>
      <c r="B32" s="37">
        <v>0</v>
      </c>
      <c r="C32" s="37">
        <v>0</v>
      </c>
      <c r="D32" s="37">
        <v>0</v>
      </c>
      <c r="E32" s="37">
        <v>0</v>
      </c>
      <c r="F32" s="37">
        <f>SUM(Table21[[#This Row],[Students*]:[Hubert H. Humphrey Fellows]])</f>
        <v>0</v>
      </c>
      <c r="G32" s="40" t="s">
        <v>312</v>
      </c>
      <c r="H32" s="37">
        <v>0</v>
      </c>
      <c r="I32" s="37">
        <v>0</v>
      </c>
      <c r="J32" s="37">
        <v>0</v>
      </c>
      <c r="K32" s="37">
        <f>SUM(Table21[[#This Row],[Students*3]:[Teacher Exchange or Seminars5]])</f>
        <v>0</v>
      </c>
      <c r="L32" s="42">
        <f t="shared" si="0"/>
        <v>0</v>
      </c>
    </row>
    <row r="33" spans="1:18" x14ac:dyDescent="0.3">
      <c r="A33" s="39" t="s">
        <v>313</v>
      </c>
      <c r="B33" s="37">
        <v>14</v>
      </c>
      <c r="C33" s="37">
        <v>0</v>
      </c>
      <c r="D33" s="37">
        <v>0</v>
      </c>
      <c r="E33" s="37">
        <v>1</v>
      </c>
      <c r="F33" s="37">
        <f>SUM(Table21[[#This Row],[Students*]:[Hubert H. Humphrey Fellows]])</f>
        <v>15</v>
      </c>
      <c r="G33" s="40" t="s">
        <v>313</v>
      </c>
      <c r="H33" s="37">
        <v>4</v>
      </c>
      <c r="I33" s="37">
        <v>2</v>
      </c>
      <c r="J33" s="37">
        <v>0</v>
      </c>
      <c r="K33" s="37">
        <f>SUM(Table21[[#This Row],[Students*3]:[Teacher Exchange or Seminars5]])</f>
        <v>6</v>
      </c>
      <c r="L33" s="42">
        <f t="shared" si="0"/>
        <v>21</v>
      </c>
    </row>
    <row r="34" spans="1:18" x14ac:dyDescent="0.3">
      <c r="A34" s="39" t="s">
        <v>314</v>
      </c>
      <c r="B34" s="37">
        <v>28</v>
      </c>
      <c r="C34" s="37">
        <v>0</v>
      </c>
      <c r="D34" s="37">
        <v>0</v>
      </c>
      <c r="E34" s="37">
        <v>1</v>
      </c>
      <c r="F34" s="37">
        <f>SUM(Table21[[#This Row],[Students*]:[Hubert H. Humphrey Fellows]])</f>
        <v>29</v>
      </c>
      <c r="G34" s="40" t="s">
        <v>314</v>
      </c>
      <c r="H34" s="37">
        <v>4</v>
      </c>
      <c r="I34" s="37">
        <v>2</v>
      </c>
      <c r="J34" s="37">
        <v>0</v>
      </c>
      <c r="K34" s="37">
        <f>SUM(Table21[[#This Row],[Students*3]:[Teacher Exchange or Seminars5]])</f>
        <v>6</v>
      </c>
      <c r="L34" s="42">
        <f t="shared" si="0"/>
        <v>35</v>
      </c>
    </row>
    <row r="35" spans="1:18" x14ac:dyDescent="0.3">
      <c r="A35" s="39" t="s">
        <v>315</v>
      </c>
      <c r="B35" s="37">
        <v>21</v>
      </c>
      <c r="C35" s="37">
        <v>0</v>
      </c>
      <c r="D35" s="37">
        <v>0</v>
      </c>
      <c r="E35" s="37">
        <v>0</v>
      </c>
      <c r="F35" s="37">
        <f>SUM(Table21[[#This Row],[Students*]:[Hubert H. Humphrey Fellows]])</f>
        <v>21</v>
      </c>
      <c r="G35" s="40" t="s">
        <v>315</v>
      </c>
      <c r="H35" s="37">
        <v>4</v>
      </c>
      <c r="I35" s="37">
        <v>0</v>
      </c>
      <c r="J35" s="37">
        <v>0</v>
      </c>
      <c r="K35" s="37">
        <f>SUM(Table21[[#This Row],[Students*3]:[Teacher Exchange or Seminars5]])</f>
        <v>4</v>
      </c>
      <c r="L35" s="42">
        <f t="shared" si="0"/>
        <v>25</v>
      </c>
    </row>
    <row r="36" spans="1:18" x14ac:dyDescent="0.3">
      <c r="A36" s="39" t="s">
        <v>316</v>
      </c>
      <c r="B36" s="37">
        <v>29</v>
      </c>
      <c r="C36" s="37">
        <v>0</v>
      </c>
      <c r="D36" s="37">
        <v>0</v>
      </c>
      <c r="E36" s="37">
        <v>0</v>
      </c>
      <c r="F36" s="37">
        <f>SUM(Table21[[#This Row],[Students*]:[Hubert H. Humphrey Fellows]])</f>
        <v>29</v>
      </c>
      <c r="G36" s="40" t="s">
        <v>316</v>
      </c>
      <c r="H36" s="37">
        <v>14</v>
      </c>
      <c r="I36" s="37">
        <v>3</v>
      </c>
      <c r="J36" s="37">
        <v>0</v>
      </c>
      <c r="K36" s="37">
        <f>SUM(Table21[[#This Row],[Students*3]:[Teacher Exchange or Seminars5]])</f>
        <v>17</v>
      </c>
      <c r="L36" s="42">
        <f t="shared" si="0"/>
        <v>46</v>
      </c>
    </row>
    <row r="37" spans="1:18" x14ac:dyDescent="0.3">
      <c r="A37" s="39" t="s">
        <v>317</v>
      </c>
      <c r="B37" s="37">
        <v>0</v>
      </c>
      <c r="C37" s="37">
        <v>0</v>
      </c>
      <c r="D37" s="37">
        <v>0</v>
      </c>
      <c r="E37" s="37">
        <v>0</v>
      </c>
      <c r="F37" s="37">
        <f>SUM(Table21[[#This Row],[Students*]:[Hubert H. Humphrey Fellows]])</f>
        <v>0</v>
      </c>
      <c r="G37" s="40" t="s">
        <v>317</v>
      </c>
      <c r="H37" s="37">
        <v>0</v>
      </c>
      <c r="I37" s="37">
        <v>1</v>
      </c>
      <c r="J37" s="37">
        <v>0</v>
      </c>
      <c r="K37" s="37">
        <f>SUM(Table21[[#This Row],[Students*3]:[Teacher Exchange or Seminars5]])</f>
        <v>1</v>
      </c>
      <c r="L37" s="42">
        <f t="shared" si="0"/>
        <v>1</v>
      </c>
    </row>
    <row r="38" spans="1:18" x14ac:dyDescent="0.3">
      <c r="A38" s="39" t="s">
        <v>318</v>
      </c>
      <c r="B38" s="37">
        <v>0</v>
      </c>
      <c r="C38" s="37">
        <v>0</v>
      </c>
      <c r="D38" s="37">
        <v>0</v>
      </c>
      <c r="E38" s="37">
        <v>0</v>
      </c>
      <c r="F38" s="37">
        <f>SUM(Table21[[#This Row],[Students*]:[Hubert H. Humphrey Fellows]])</f>
        <v>0</v>
      </c>
      <c r="G38" s="40" t="s">
        <v>318</v>
      </c>
      <c r="H38" s="37">
        <v>0</v>
      </c>
      <c r="I38" s="37">
        <v>0</v>
      </c>
      <c r="J38" s="37">
        <v>0</v>
      </c>
      <c r="K38" s="37">
        <f>SUM(Table21[[#This Row],[Students*3]:[Teacher Exchange or Seminars5]])</f>
        <v>0</v>
      </c>
      <c r="L38" s="42">
        <f t="shared" si="0"/>
        <v>0</v>
      </c>
    </row>
    <row r="39" spans="1:18" x14ac:dyDescent="0.3">
      <c r="A39" s="39" t="s">
        <v>319</v>
      </c>
      <c r="B39" s="37">
        <v>2</v>
      </c>
      <c r="C39" s="37">
        <v>0</v>
      </c>
      <c r="D39" s="37">
        <v>0</v>
      </c>
      <c r="E39" s="37">
        <v>0</v>
      </c>
      <c r="F39" s="37">
        <f>SUM(Table21[[#This Row],[Students*]:[Hubert H. Humphrey Fellows]])</f>
        <v>2</v>
      </c>
      <c r="G39" s="40" t="s">
        <v>319</v>
      </c>
      <c r="H39" s="37">
        <v>0</v>
      </c>
      <c r="I39" s="37">
        <v>0</v>
      </c>
      <c r="J39" s="37">
        <v>0</v>
      </c>
      <c r="K39" s="37">
        <f>SUM(Table21[[#This Row],[Students*3]:[Teacher Exchange or Seminars5]])</f>
        <v>0</v>
      </c>
      <c r="L39" s="42">
        <f t="shared" si="0"/>
        <v>2</v>
      </c>
    </row>
    <row r="40" spans="1:18" x14ac:dyDescent="0.3">
      <c r="A40" s="39" t="s">
        <v>320</v>
      </c>
      <c r="B40" s="37">
        <v>0</v>
      </c>
      <c r="C40" s="37">
        <v>0</v>
      </c>
      <c r="D40" s="37">
        <v>0</v>
      </c>
      <c r="E40" s="37">
        <v>1</v>
      </c>
      <c r="F40" s="37">
        <f>SUM(Table21[[#This Row],[Students*]:[Hubert H. Humphrey Fellows]])</f>
        <v>1</v>
      </c>
      <c r="G40" s="40" t="s">
        <v>320</v>
      </c>
      <c r="H40" s="37">
        <v>0</v>
      </c>
      <c r="I40" s="37">
        <v>1</v>
      </c>
      <c r="J40" s="37">
        <v>0</v>
      </c>
      <c r="K40" s="37">
        <f>SUM(Table21[[#This Row],[Students*3]:[Teacher Exchange or Seminars5]])</f>
        <v>1</v>
      </c>
      <c r="L40" s="42">
        <f t="shared" si="0"/>
        <v>2</v>
      </c>
    </row>
    <row r="41" spans="1:18" x14ac:dyDescent="0.3">
      <c r="A41" s="39" t="s">
        <v>321</v>
      </c>
      <c r="B41" s="37">
        <v>14</v>
      </c>
      <c r="C41" s="37">
        <v>0</v>
      </c>
      <c r="D41" s="37">
        <v>0</v>
      </c>
      <c r="E41" s="37">
        <v>1</v>
      </c>
      <c r="F41" s="37">
        <f>SUM(Table21[[#This Row],[Students*]:[Hubert H. Humphrey Fellows]])</f>
        <v>15</v>
      </c>
      <c r="G41" s="40" t="s">
        <v>321</v>
      </c>
      <c r="H41" s="37">
        <v>3</v>
      </c>
      <c r="I41" s="37">
        <v>4</v>
      </c>
      <c r="J41" s="37">
        <v>0</v>
      </c>
      <c r="K41" s="37">
        <f>SUM(Table21[[#This Row],[Students*3]:[Teacher Exchange or Seminars5]])</f>
        <v>7</v>
      </c>
      <c r="L41" s="42">
        <f t="shared" si="0"/>
        <v>22</v>
      </c>
    </row>
    <row r="42" spans="1:18" x14ac:dyDescent="0.3">
      <c r="A42" s="39" t="s">
        <v>322</v>
      </c>
      <c r="B42" s="37">
        <v>32</v>
      </c>
      <c r="C42" s="37">
        <v>0</v>
      </c>
      <c r="D42" s="37">
        <v>0</v>
      </c>
      <c r="E42" s="37">
        <v>1</v>
      </c>
      <c r="F42" s="37">
        <f>SUM(Table21[[#This Row],[Students*]:[Hubert H. Humphrey Fellows]])</f>
        <v>33</v>
      </c>
      <c r="G42" s="40" t="s">
        <v>322</v>
      </c>
      <c r="H42" s="37">
        <v>7</v>
      </c>
      <c r="I42" s="37">
        <v>5</v>
      </c>
      <c r="J42" s="37">
        <v>0</v>
      </c>
      <c r="K42" s="37">
        <f>SUM(Table21[[#This Row],[Students*3]:[Teacher Exchange or Seminars5]])</f>
        <v>12</v>
      </c>
      <c r="L42" s="42">
        <f t="shared" si="0"/>
        <v>45</v>
      </c>
    </row>
    <row r="43" spans="1:18" x14ac:dyDescent="0.3">
      <c r="A43" s="39" t="s">
        <v>323</v>
      </c>
      <c r="B43" s="37">
        <v>15</v>
      </c>
      <c r="C43" s="37">
        <v>4</v>
      </c>
      <c r="D43" s="37">
        <v>0</v>
      </c>
      <c r="E43" s="37">
        <v>1</v>
      </c>
      <c r="F43" s="37">
        <f>SUM(Table21[[#This Row],[Students*]:[Hubert H. Humphrey Fellows]])</f>
        <v>20</v>
      </c>
      <c r="G43" s="40" t="s">
        <v>323</v>
      </c>
      <c r="H43" s="37">
        <v>0</v>
      </c>
      <c r="I43" s="37">
        <v>0</v>
      </c>
      <c r="J43" s="37">
        <v>0</v>
      </c>
      <c r="K43" s="37">
        <f>SUM(Table21[[#This Row],[Students*3]:[Teacher Exchange or Seminars5]])</f>
        <v>0</v>
      </c>
      <c r="L43" s="42">
        <f t="shared" si="0"/>
        <v>20</v>
      </c>
    </row>
    <row r="44" spans="1:18" x14ac:dyDescent="0.3">
      <c r="A44" s="39" t="s">
        <v>324</v>
      </c>
      <c r="B44" s="37">
        <v>1</v>
      </c>
      <c r="C44" s="37">
        <v>0</v>
      </c>
      <c r="D44" s="37">
        <v>0</v>
      </c>
      <c r="E44" s="37">
        <v>0</v>
      </c>
      <c r="F44" s="37">
        <f>SUM(Table21[[#This Row],[Students*]:[Hubert H. Humphrey Fellows]])</f>
        <v>1</v>
      </c>
      <c r="G44" s="40" t="s">
        <v>324</v>
      </c>
      <c r="H44" s="37">
        <v>0</v>
      </c>
      <c r="I44" s="37">
        <v>0</v>
      </c>
      <c r="J44" s="37">
        <v>0</v>
      </c>
      <c r="K44" s="37">
        <f>SUM(Table21[[#This Row],[Students*3]:[Teacher Exchange or Seminars5]])</f>
        <v>0</v>
      </c>
      <c r="L44" s="42">
        <f t="shared" si="0"/>
        <v>1</v>
      </c>
    </row>
    <row r="45" spans="1:18" x14ac:dyDescent="0.3">
      <c r="A45" s="45" t="s">
        <v>107</v>
      </c>
      <c r="B45" s="44">
        <f>SUBTOTAL(109,B5:B44)</f>
        <v>820</v>
      </c>
      <c r="C45" s="44">
        <f>SUBTOTAL(109,C5:C44)</f>
        <v>194</v>
      </c>
      <c r="D45" s="44">
        <f>SUBTOTAL(109,D5:D44)</f>
        <v>2</v>
      </c>
      <c r="E45" s="44">
        <f>SUBTOTAL(109,E5:E44)</f>
        <v>26</v>
      </c>
      <c r="F45" s="44">
        <f>SUBTOTAL(109,F5:F44)</f>
        <v>1042</v>
      </c>
      <c r="G45" s="46" t="s">
        <v>107</v>
      </c>
      <c r="H45" s="44">
        <f>SUBTOTAL(109,H5:H44)</f>
        <v>446</v>
      </c>
      <c r="I45" s="44">
        <f>SUBTOTAL(109,I5:I44)</f>
        <v>152</v>
      </c>
      <c r="J45" s="44">
        <f>SUBTOTAL(109,J5:J44)</f>
        <v>3</v>
      </c>
      <c r="K45" s="44">
        <f>SUBTOTAL(109,K5:K44)</f>
        <v>601</v>
      </c>
      <c r="L45" s="30">
        <f>SUBTOTAL(109,L5:L44)</f>
        <v>1643</v>
      </c>
    </row>
    <row r="48" spans="1:18" ht="27.6" x14ac:dyDescent="0.45">
      <c r="A48" s="98" t="s">
        <v>281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100"/>
    </row>
    <row r="49" spans="1:18" x14ac:dyDescent="0.3">
      <c r="A49" s="85" t="s">
        <v>1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7"/>
    </row>
    <row r="50" spans="1:18" x14ac:dyDescent="0.3">
      <c r="A50" s="37" t="s">
        <v>85</v>
      </c>
      <c r="B50" s="37"/>
      <c r="C50" s="37"/>
      <c r="D50" s="37"/>
      <c r="E50" s="37"/>
      <c r="F50" s="37"/>
      <c r="G50" s="37"/>
      <c r="H50" s="37"/>
      <c r="I50" s="37"/>
      <c r="J50" s="37"/>
      <c r="K50" s="37" t="s">
        <v>86</v>
      </c>
      <c r="L50" s="37"/>
      <c r="M50" s="37"/>
      <c r="N50" s="37"/>
      <c r="O50" s="37"/>
      <c r="P50" s="37"/>
      <c r="Q50" s="37"/>
      <c r="R50" s="37"/>
    </row>
    <row r="51" spans="1:18" x14ac:dyDescent="0.3">
      <c r="A51" s="33" t="s">
        <v>13</v>
      </c>
      <c r="B51" s="43" t="s">
        <v>14</v>
      </c>
      <c r="C51" s="43" t="s">
        <v>97</v>
      </c>
      <c r="D51" s="43" t="s">
        <v>98</v>
      </c>
      <c r="E51" s="43" t="s">
        <v>16</v>
      </c>
      <c r="F51" s="43" t="s">
        <v>17</v>
      </c>
      <c r="G51" s="43" t="s">
        <v>18</v>
      </c>
      <c r="H51" s="43" t="s">
        <v>19</v>
      </c>
      <c r="I51" s="43" t="s">
        <v>20</v>
      </c>
      <c r="J51" s="43" t="s">
        <v>99</v>
      </c>
      <c r="K51" s="43" t="s">
        <v>100</v>
      </c>
      <c r="L51" s="43" t="s">
        <v>22</v>
      </c>
      <c r="M51" s="43" t="s">
        <v>23</v>
      </c>
      <c r="N51" s="43" t="s">
        <v>24</v>
      </c>
      <c r="O51" s="43" t="s">
        <v>101</v>
      </c>
      <c r="P51" s="43" t="s">
        <v>102</v>
      </c>
      <c r="Q51" s="43" t="s">
        <v>103</v>
      </c>
      <c r="R51" s="32" t="s">
        <v>104</v>
      </c>
    </row>
    <row r="52" spans="1:18" x14ac:dyDescent="0.3">
      <c r="A52" s="41" t="s">
        <v>4</v>
      </c>
      <c r="B52" s="37" t="s">
        <v>109</v>
      </c>
      <c r="C52" s="37" t="s">
        <v>254</v>
      </c>
      <c r="D52" s="37" t="s">
        <v>93</v>
      </c>
      <c r="E52" s="37"/>
      <c r="F52" s="37" t="s">
        <v>7</v>
      </c>
      <c r="G52" s="37" t="s">
        <v>8</v>
      </c>
      <c r="H52" s="37" t="s">
        <v>277</v>
      </c>
      <c r="I52" s="37" t="s">
        <v>90</v>
      </c>
      <c r="J52" s="37" t="s">
        <v>9</v>
      </c>
      <c r="K52" s="37" t="s">
        <v>4</v>
      </c>
      <c r="L52" s="37" t="s">
        <v>109</v>
      </c>
      <c r="M52" s="37" t="s">
        <v>254</v>
      </c>
      <c r="N52" s="37"/>
      <c r="O52" s="37"/>
      <c r="P52" s="37" t="s">
        <v>7</v>
      </c>
      <c r="Q52" s="37" t="s">
        <v>91</v>
      </c>
      <c r="R52" s="42" t="s">
        <v>92</v>
      </c>
    </row>
    <row r="53" spans="1:18" x14ac:dyDescent="0.3">
      <c r="A53" s="41"/>
      <c r="B53" s="37"/>
      <c r="C53" s="37"/>
      <c r="D53" s="37"/>
      <c r="E53" s="37" t="s">
        <v>95</v>
      </c>
      <c r="F53" s="37"/>
      <c r="G53" s="37"/>
      <c r="H53" s="37"/>
      <c r="I53" s="37"/>
      <c r="J53" s="37"/>
      <c r="K53" s="37"/>
      <c r="L53" s="37"/>
      <c r="M53" s="37"/>
      <c r="N53" s="37" t="s">
        <v>93</v>
      </c>
      <c r="O53" s="37" t="s">
        <v>94</v>
      </c>
      <c r="P53" s="37"/>
      <c r="Q53" s="37"/>
      <c r="R53" s="42"/>
    </row>
    <row r="54" spans="1:18" x14ac:dyDescent="0.3">
      <c r="A54" s="41" t="s">
        <v>13</v>
      </c>
      <c r="B54" s="37" t="s">
        <v>14</v>
      </c>
      <c r="C54" s="37" t="s">
        <v>97</v>
      </c>
      <c r="D54" s="37" t="s">
        <v>98</v>
      </c>
      <c r="E54" s="37" t="s">
        <v>96</v>
      </c>
      <c r="F54" s="37" t="s">
        <v>16</v>
      </c>
      <c r="G54" s="37" t="s">
        <v>17</v>
      </c>
      <c r="H54" s="37" t="s">
        <v>18</v>
      </c>
      <c r="I54" s="37" t="s">
        <v>19</v>
      </c>
      <c r="J54" s="37" t="s">
        <v>20</v>
      </c>
      <c r="K54" s="37" t="s">
        <v>99</v>
      </c>
      <c r="L54" s="37" t="s">
        <v>100</v>
      </c>
      <c r="M54" s="37" t="s">
        <v>22</v>
      </c>
      <c r="N54" s="37" t="s">
        <v>325</v>
      </c>
      <c r="O54" s="37" t="s">
        <v>326</v>
      </c>
      <c r="P54" s="37" t="s">
        <v>327</v>
      </c>
      <c r="Q54" s="37" t="s">
        <v>328</v>
      </c>
      <c r="R54" s="42" t="s">
        <v>329</v>
      </c>
    </row>
    <row r="55" spans="1:18" x14ac:dyDescent="0.3">
      <c r="A55" s="39" t="s">
        <v>286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1</v>
      </c>
      <c r="H55" s="37">
        <v>0</v>
      </c>
      <c r="I55" s="37">
        <v>0</v>
      </c>
      <c r="J55" s="37">
        <f>SUM(Table22[[#This Row],[Column2]:[Column9]])</f>
        <v>1</v>
      </c>
      <c r="K55" s="40" t="s">
        <v>286</v>
      </c>
      <c r="L55" s="37">
        <v>10</v>
      </c>
      <c r="M55" s="37">
        <v>1</v>
      </c>
      <c r="N55" s="37">
        <v>0</v>
      </c>
      <c r="O55" s="37">
        <v>0</v>
      </c>
      <c r="P55" s="37">
        <v>0</v>
      </c>
      <c r="Q55" s="37">
        <f>SUM(Table22[[#This Row],[Column12]:[Column16]])</f>
        <v>11</v>
      </c>
      <c r="R55" s="42">
        <f>Table22[[#This Row],[Column10]]+Table22[[#This Row],[Column17]]</f>
        <v>12</v>
      </c>
    </row>
    <row r="56" spans="1:18" x14ac:dyDescent="0.3">
      <c r="A56" s="39" t="s">
        <v>288</v>
      </c>
      <c r="B56" s="37">
        <v>5</v>
      </c>
      <c r="C56" s="37">
        <v>0</v>
      </c>
      <c r="D56" s="37"/>
      <c r="E56" s="37"/>
      <c r="F56" s="37">
        <v>0</v>
      </c>
      <c r="G56" s="37">
        <v>3</v>
      </c>
      <c r="H56" s="37">
        <v>0</v>
      </c>
      <c r="I56" s="37">
        <v>0</v>
      </c>
      <c r="J56" s="37">
        <f>SUM(Table22[[#This Row],[Column2]:[Column9]])</f>
        <v>8</v>
      </c>
      <c r="K56" s="40" t="s">
        <v>288</v>
      </c>
      <c r="L56" s="37">
        <v>3</v>
      </c>
      <c r="M56" s="37">
        <v>0</v>
      </c>
      <c r="N56" s="37"/>
      <c r="O56" s="37"/>
      <c r="P56" s="37">
        <v>0</v>
      </c>
      <c r="Q56" s="37">
        <f>SUM(Table22[[#This Row],[Column12]:[Column16]])</f>
        <v>3</v>
      </c>
      <c r="R56" s="42">
        <f>Table22[[#This Row],[Column10]]+Table22[[#This Row],[Column17]]</f>
        <v>11</v>
      </c>
    </row>
    <row r="57" spans="1:18" x14ac:dyDescent="0.3">
      <c r="A57" s="39" t="s">
        <v>289</v>
      </c>
      <c r="B57" s="37">
        <v>2544</v>
      </c>
      <c r="C57" s="37">
        <v>882</v>
      </c>
      <c r="D57" s="37"/>
      <c r="E57" s="37"/>
      <c r="F57" s="37">
        <v>472</v>
      </c>
      <c r="G57" s="37">
        <v>53</v>
      </c>
      <c r="H57" s="37">
        <v>0</v>
      </c>
      <c r="I57" s="37">
        <v>76</v>
      </c>
      <c r="J57" s="37">
        <f>SUM(Table22[[#This Row],[Column2]:[Column9]])</f>
        <v>4027</v>
      </c>
      <c r="K57" s="40" t="s">
        <v>289</v>
      </c>
      <c r="L57" s="37">
        <v>607</v>
      </c>
      <c r="M57" s="37">
        <v>772</v>
      </c>
      <c r="N57" s="37"/>
      <c r="O57" s="37"/>
      <c r="P57" s="37">
        <v>295</v>
      </c>
      <c r="Q57" s="37">
        <f>SUM(Table22[[#This Row],[Column12]:[Column16]])</f>
        <v>1674</v>
      </c>
      <c r="R57" s="42">
        <f>Table22[[#This Row],[Column10]]+Table22[[#This Row],[Column17]]</f>
        <v>5701</v>
      </c>
    </row>
    <row r="58" spans="1:18" x14ac:dyDescent="0.3">
      <c r="A58" s="39" t="s">
        <v>290</v>
      </c>
      <c r="B58" s="37">
        <v>44</v>
      </c>
      <c r="C58" s="37">
        <v>9</v>
      </c>
      <c r="D58" s="37">
        <v>7</v>
      </c>
      <c r="E58" s="37">
        <v>2</v>
      </c>
      <c r="F58" s="37">
        <v>24</v>
      </c>
      <c r="G58" s="37">
        <v>16</v>
      </c>
      <c r="H58" s="37">
        <v>0</v>
      </c>
      <c r="I58" s="37">
        <v>3</v>
      </c>
      <c r="J58" s="37">
        <f>SUM(Table22[[#This Row],[Column2]:[Column9]])</f>
        <v>105</v>
      </c>
      <c r="K58" s="40" t="s">
        <v>290</v>
      </c>
      <c r="L58" s="37">
        <v>6</v>
      </c>
      <c r="M58" s="37">
        <v>28</v>
      </c>
      <c r="N58" s="37">
        <v>18</v>
      </c>
      <c r="O58" s="37">
        <v>25</v>
      </c>
      <c r="P58" s="37">
        <v>25</v>
      </c>
      <c r="Q58" s="37">
        <f>SUM(Table22[[#This Row],[Column12]:[Column16]])</f>
        <v>102</v>
      </c>
      <c r="R58" s="42">
        <f>Table22[[#This Row],[Column10]]+Table22[[#This Row],[Column17]]</f>
        <v>207</v>
      </c>
    </row>
    <row r="59" spans="1:18" x14ac:dyDescent="0.3">
      <c r="A59" s="39" t="s">
        <v>291</v>
      </c>
      <c r="B59" s="37">
        <v>176</v>
      </c>
      <c r="C59" s="37">
        <v>38</v>
      </c>
      <c r="D59" s="37"/>
      <c r="E59" s="37"/>
      <c r="F59" s="37">
        <v>10</v>
      </c>
      <c r="G59" s="37">
        <v>17</v>
      </c>
      <c r="H59" s="37">
        <v>0</v>
      </c>
      <c r="I59" s="37">
        <v>0</v>
      </c>
      <c r="J59" s="37">
        <f>SUM(Table22[[#This Row],[Column2]:[Column9]])</f>
        <v>241</v>
      </c>
      <c r="K59" s="40" t="s">
        <v>291</v>
      </c>
      <c r="L59" s="37">
        <v>59</v>
      </c>
      <c r="M59" s="37">
        <v>67</v>
      </c>
      <c r="N59" s="37"/>
      <c r="O59" s="37"/>
      <c r="P59" s="37">
        <v>2</v>
      </c>
      <c r="Q59" s="37">
        <f>SUM(Table22[[#This Row],[Column12]:[Column16]])</f>
        <v>128</v>
      </c>
      <c r="R59" s="42">
        <f>Table22[[#This Row],[Column10]]+Table22[[#This Row],[Column17]]</f>
        <v>369</v>
      </c>
    </row>
    <row r="60" spans="1:18" x14ac:dyDescent="0.3">
      <c r="A60" s="39" t="s">
        <v>292</v>
      </c>
      <c r="B60" s="37">
        <v>102</v>
      </c>
      <c r="C60" s="37">
        <v>3</v>
      </c>
      <c r="D60" s="37">
        <v>3</v>
      </c>
      <c r="E60" s="37">
        <v>0</v>
      </c>
      <c r="F60" s="37">
        <v>45</v>
      </c>
      <c r="G60" s="37">
        <v>4</v>
      </c>
      <c r="H60" s="37">
        <v>0</v>
      </c>
      <c r="I60" s="37">
        <v>0</v>
      </c>
      <c r="J60" s="37">
        <f>SUM(Table22[[#This Row],[Column2]:[Column9]])</f>
        <v>157</v>
      </c>
      <c r="K60" s="40" t="s">
        <v>292</v>
      </c>
      <c r="L60" s="37">
        <v>27</v>
      </c>
      <c r="M60" s="37">
        <v>42</v>
      </c>
      <c r="N60" s="37">
        <v>24</v>
      </c>
      <c r="O60" s="37">
        <v>0</v>
      </c>
      <c r="P60" s="37">
        <v>0</v>
      </c>
      <c r="Q60" s="37">
        <f>SUM(Table22[[#This Row],[Column12]:[Column16]])</f>
        <v>93</v>
      </c>
      <c r="R60" s="42">
        <f>Table22[[#This Row],[Column10]]+Table22[[#This Row],[Column17]]</f>
        <v>250</v>
      </c>
    </row>
    <row r="61" spans="1:18" x14ac:dyDescent="0.3">
      <c r="A61" s="39" t="s">
        <v>293</v>
      </c>
      <c r="B61" s="37">
        <v>595</v>
      </c>
      <c r="C61" s="37">
        <v>37</v>
      </c>
      <c r="D61" s="37"/>
      <c r="E61" s="37"/>
      <c r="F61" s="37">
        <v>227</v>
      </c>
      <c r="G61" s="37">
        <v>32</v>
      </c>
      <c r="H61" s="37">
        <v>2</v>
      </c>
      <c r="I61" s="37">
        <v>1</v>
      </c>
      <c r="J61" s="37">
        <f>SUM(Table22[[#This Row],[Column2]:[Column9]])</f>
        <v>894</v>
      </c>
      <c r="K61" s="40" t="s">
        <v>293</v>
      </c>
      <c r="L61" s="37">
        <v>160</v>
      </c>
      <c r="M61" s="37">
        <v>109</v>
      </c>
      <c r="N61" s="37"/>
      <c r="O61" s="37"/>
      <c r="P61" s="37">
        <v>8</v>
      </c>
      <c r="Q61" s="37">
        <f>SUM(Table22[[#This Row],[Column12]:[Column16]])</f>
        <v>277</v>
      </c>
      <c r="R61" s="42">
        <f>Table22[[#This Row],[Column10]]+Table22[[#This Row],[Column17]]</f>
        <v>1171</v>
      </c>
    </row>
    <row r="62" spans="1:18" x14ac:dyDescent="0.3">
      <c r="A62" s="39" t="s">
        <v>294</v>
      </c>
      <c r="B62" s="37">
        <v>2894</v>
      </c>
      <c r="C62" s="37">
        <v>929</v>
      </c>
      <c r="D62" s="37"/>
      <c r="E62" s="37"/>
      <c r="F62" s="37">
        <v>578</v>
      </c>
      <c r="G62" s="37">
        <v>182</v>
      </c>
      <c r="H62" s="37">
        <v>6</v>
      </c>
      <c r="I62" s="37">
        <v>30</v>
      </c>
      <c r="J62" s="37">
        <f>SUM(Table22[[#This Row],[Column2]:[Column9]])</f>
        <v>4619</v>
      </c>
      <c r="K62" s="40" t="s">
        <v>294</v>
      </c>
      <c r="L62" s="37">
        <v>1357</v>
      </c>
      <c r="M62" s="37">
        <v>1329</v>
      </c>
      <c r="N62" s="37"/>
      <c r="O62" s="37"/>
      <c r="P62" s="37">
        <v>150</v>
      </c>
      <c r="Q62" s="37">
        <f>SUM(Table22[[#This Row],[Column12]:[Column16]])</f>
        <v>2836</v>
      </c>
      <c r="R62" s="42">
        <f>Table22[[#This Row],[Column10]]+Table22[[#This Row],[Column17]]</f>
        <v>7455</v>
      </c>
    </row>
    <row r="63" spans="1:18" x14ac:dyDescent="0.3">
      <c r="A63" s="39" t="s">
        <v>295</v>
      </c>
      <c r="B63" s="37">
        <v>421</v>
      </c>
      <c r="C63" s="37">
        <v>278</v>
      </c>
      <c r="D63" s="37"/>
      <c r="E63" s="37"/>
      <c r="F63" s="37">
        <v>196</v>
      </c>
      <c r="G63" s="37">
        <v>0</v>
      </c>
      <c r="H63" s="37">
        <v>0</v>
      </c>
      <c r="I63" s="37">
        <v>3</v>
      </c>
      <c r="J63" s="37">
        <f>SUM(Table22[[#This Row],[Column2]:[Column9]])</f>
        <v>898</v>
      </c>
      <c r="K63" s="40" t="s">
        <v>295</v>
      </c>
      <c r="L63" s="37">
        <v>340</v>
      </c>
      <c r="M63" s="37">
        <v>378</v>
      </c>
      <c r="N63" s="37"/>
      <c r="O63" s="37"/>
      <c r="P63" s="37">
        <v>190</v>
      </c>
      <c r="Q63" s="37">
        <f>SUM(Table22[[#This Row],[Column12]:[Column16]])</f>
        <v>908</v>
      </c>
      <c r="R63" s="42">
        <f>Table22[[#This Row],[Column10]]+Table22[[#This Row],[Column17]]</f>
        <v>1806</v>
      </c>
    </row>
    <row r="64" spans="1:18" x14ac:dyDescent="0.3">
      <c r="A64" s="39" t="s">
        <v>296</v>
      </c>
      <c r="B64" s="37">
        <v>2783</v>
      </c>
      <c r="C64" s="37">
        <v>261</v>
      </c>
      <c r="D64" s="37"/>
      <c r="E64" s="37"/>
      <c r="F64" s="37">
        <v>344</v>
      </c>
      <c r="G64" s="37">
        <v>54</v>
      </c>
      <c r="H64" s="37">
        <v>0</v>
      </c>
      <c r="I64" s="37">
        <v>6</v>
      </c>
      <c r="J64" s="37">
        <f>SUM(Table22[[#This Row],[Column2]:[Column9]])</f>
        <v>3448</v>
      </c>
      <c r="K64" s="40" t="s">
        <v>296</v>
      </c>
      <c r="L64" s="37">
        <v>470</v>
      </c>
      <c r="M64" s="37">
        <v>615</v>
      </c>
      <c r="N64" s="37"/>
      <c r="O64" s="37"/>
      <c r="P64" s="37">
        <v>115</v>
      </c>
      <c r="Q64" s="37">
        <f>SUM(Table22[[#This Row],[Column12]:[Column16]])</f>
        <v>1200</v>
      </c>
      <c r="R64" s="42">
        <f>Table22[[#This Row],[Column10]]+Table22[[#This Row],[Column17]]</f>
        <v>4648</v>
      </c>
    </row>
    <row r="65" spans="1:18" x14ac:dyDescent="0.3">
      <c r="A65" s="39" t="s">
        <v>297</v>
      </c>
      <c r="B65" s="37">
        <v>3743</v>
      </c>
      <c r="C65" s="37">
        <v>187</v>
      </c>
      <c r="D65" s="37"/>
      <c r="E65" s="37"/>
      <c r="F65" s="37">
        <v>425</v>
      </c>
      <c r="G65" s="37">
        <v>57</v>
      </c>
      <c r="H65" s="37">
        <v>1</v>
      </c>
      <c r="I65" s="37">
        <v>19</v>
      </c>
      <c r="J65" s="37">
        <f>SUM(Table22[[#This Row],[Column2]:[Column9]])</f>
        <v>4432</v>
      </c>
      <c r="K65" s="40" t="s">
        <v>297</v>
      </c>
      <c r="L65" s="37">
        <v>709</v>
      </c>
      <c r="M65" s="37">
        <v>709</v>
      </c>
      <c r="N65" s="37"/>
      <c r="O65" s="37"/>
      <c r="P65" s="37">
        <v>282</v>
      </c>
      <c r="Q65" s="37">
        <f>SUM(Table22[[#This Row],[Column12]:[Column16]])</f>
        <v>1700</v>
      </c>
      <c r="R65" s="42">
        <f>Table22[[#This Row],[Column10]]+Table22[[#This Row],[Column17]]</f>
        <v>6132</v>
      </c>
    </row>
    <row r="66" spans="1:18" x14ac:dyDescent="0.3">
      <c r="A66" s="39" t="s">
        <v>298</v>
      </c>
      <c r="B66" s="37">
        <v>955</v>
      </c>
      <c r="C66" s="37">
        <v>148</v>
      </c>
      <c r="D66" s="37"/>
      <c r="E66" s="37"/>
      <c r="F66" s="37">
        <v>151</v>
      </c>
      <c r="G66" s="37">
        <v>24</v>
      </c>
      <c r="H66" s="37">
        <v>1</v>
      </c>
      <c r="I66" s="37">
        <v>2</v>
      </c>
      <c r="J66" s="37">
        <f>SUM(Table22[[#This Row],[Column2]:[Column9]])</f>
        <v>1281</v>
      </c>
      <c r="K66" s="40" t="s">
        <v>298</v>
      </c>
      <c r="L66" s="37">
        <v>183</v>
      </c>
      <c r="M66" s="37">
        <v>223</v>
      </c>
      <c r="N66" s="37"/>
      <c r="O66" s="37"/>
      <c r="P66" s="37">
        <v>11</v>
      </c>
      <c r="Q66" s="37">
        <f>SUM(Table22[[#This Row],[Column12]:[Column16]])</f>
        <v>417</v>
      </c>
      <c r="R66" s="42">
        <f>Table22[[#This Row],[Column10]]+Table22[[#This Row],[Column17]]</f>
        <v>1698</v>
      </c>
    </row>
    <row r="67" spans="1:18" x14ac:dyDescent="0.3">
      <c r="A67" s="39" t="s">
        <v>299</v>
      </c>
      <c r="B67" s="37">
        <v>64</v>
      </c>
      <c r="C67" s="37">
        <v>3</v>
      </c>
      <c r="D67" s="37">
        <v>2</v>
      </c>
      <c r="E67" s="37">
        <v>1</v>
      </c>
      <c r="F67" s="37">
        <v>46</v>
      </c>
      <c r="G67" s="37">
        <v>3</v>
      </c>
      <c r="H67" s="37">
        <v>0</v>
      </c>
      <c r="I67" s="37">
        <v>0</v>
      </c>
      <c r="J67" s="37">
        <f>SUM(Table22[[#This Row],[Column2]:[Column9]])</f>
        <v>119</v>
      </c>
      <c r="K67" s="40" t="s">
        <v>299</v>
      </c>
      <c r="L67" s="37">
        <v>8</v>
      </c>
      <c r="M67" s="37">
        <v>13</v>
      </c>
      <c r="N67" s="37">
        <v>13</v>
      </c>
      <c r="O67" s="37">
        <v>6</v>
      </c>
      <c r="P67" s="37">
        <v>6</v>
      </c>
      <c r="Q67" s="37">
        <f>SUM(Table22[[#This Row],[Column12]:[Column16]])</f>
        <v>46</v>
      </c>
      <c r="R67" s="42">
        <f>Table22[[#This Row],[Column10]]+Table22[[#This Row],[Column17]]</f>
        <v>165</v>
      </c>
    </row>
    <row r="68" spans="1:18" x14ac:dyDescent="0.3">
      <c r="A68" s="39" t="s">
        <v>300</v>
      </c>
      <c r="B68" s="37">
        <v>8</v>
      </c>
      <c r="C68" s="37">
        <v>0</v>
      </c>
      <c r="D68" s="37"/>
      <c r="E68" s="37"/>
      <c r="F68" s="37">
        <v>0</v>
      </c>
      <c r="G68" s="37">
        <v>1</v>
      </c>
      <c r="H68" s="37">
        <v>0</v>
      </c>
      <c r="I68" s="37">
        <v>0</v>
      </c>
      <c r="J68" s="37">
        <f>SUM(Table22[[#This Row],[Column2]:[Column9]])</f>
        <v>9</v>
      </c>
      <c r="K68" s="40" t="s">
        <v>300</v>
      </c>
      <c r="L68" s="37">
        <v>6</v>
      </c>
      <c r="M68" s="37">
        <v>2</v>
      </c>
      <c r="N68" s="37"/>
      <c r="O68" s="37"/>
      <c r="P68" s="37">
        <v>0</v>
      </c>
      <c r="Q68" s="37">
        <f>SUM(Table22[[#This Row],[Column12]:[Column16]])</f>
        <v>8</v>
      </c>
      <c r="R68" s="42">
        <f>Table22[[#This Row],[Column10]]+Table22[[#This Row],[Column17]]</f>
        <v>17</v>
      </c>
    </row>
    <row r="69" spans="1:18" x14ac:dyDescent="0.3">
      <c r="A69" s="39" t="s">
        <v>301</v>
      </c>
      <c r="B69" s="37">
        <v>683</v>
      </c>
      <c r="C69" s="37">
        <v>41</v>
      </c>
      <c r="D69" s="37"/>
      <c r="E69" s="37"/>
      <c r="F69" s="37">
        <v>69</v>
      </c>
      <c r="G69" s="37">
        <v>20</v>
      </c>
      <c r="H69" s="37">
        <v>0</v>
      </c>
      <c r="I69" s="37">
        <v>2</v>
      </c>
      <c r="J69" s="37">
        <f>SUM(Table22[[#This Row],[Column2]:[Column9]])</f>
        <v>815</v>
      </c>
      <c r="K69" s="40" t="s">
        <v>301</v>
      </c>
      <c r="L69" s="37">
        <v>117</v>
      </c>
      <c r="M69" s="37">
        <v>92</v>
      </c>
      <c r="N69" s="37"/>
      <c r="O69" s="37"/>
      <c r="P69" s="37">
        <v>0</v>
      </c>
      <c r="Q69" s="37">
        <f>SUM(Table22[[#This Row],[Column12]:[Column16]])</f>
        <v>209</v>
      </c>
      <c r="R69" s="42">
        <f>Table22[[#This Row],[Column10]]+Table22[[#This Row],[Column17]]</f>
        <v>1024</v>
      </c>
    </row>
    <row r="70" spans="1:18" x14ac:dyDescent="0.3">
      <c r="A70" s="39" t="s">
        <v>302</v>
      </c>
      <c r="B70" s="37">
        <v>1650</v>
      </c>
      <c r="C70" s="37">
        <v>86</v>
      </c>
      <c r="D70" s="37"/>
      <c r="E70" s="37"/>
      <c r="F70" s="37">
        <v>321</v>
      </c>
      <c r="G70" s="37">
        <v>47</v>
      </c>
      <c r="H70" s="37">
        <v>2</v>
      </c>
      <c r="I70" s="37">
        <v>9</v>
      </c>
      <c r="J70" s="37">
        <f>SUM(Table22[[#This Row],[Column2]:[Column9]])</f>
        <v>2115</v>
      </c>
      <c r="K70" s="40" t="s">
        <v>302</v>
      </c>
      <c r="L70" s="37">
        <v>446</v>
      </c>
      <c r="M70" s="37">
        <v>437</v>
      </c>
      <c r="N70" s="37"/>
      <c r="O70" s="37"/>
      <c r="P70" s="37">
        <v>12</v>
      </c>
      <c r="Q70" s="37">
        <f>SUM(Table22[[#This Row],[Column12]:[Column16]])</f>
        <v>895</v>
      </c>
      <c r="R70" s="42">
        <f>Table22[[#This Row],[Column10]]+Table22[[#This Row],[Column17]]</f>
        <v>3010</v>
      </c>
    </row>
    <row r="71" spans="1:18" x14ac:dyDescent="0.3">
      <c r="A71" s="39" t="s">
        <v>303</v>
      </c>
      <c r="B71" s="37">
        <v>696</v>
      </c>
      <c r="C71" s="37">
        <v>40</v>
      </c>
      <c r="D71" s="37"/>
      <c r="E71" s="37"/>
      <c r="F71" s="37">
        <v>115</v>
      </c>
      <c r="G71" s="37">
        <v>38</v>
      </c>
      <c r="H71" s="37">
        <v>1</v>
      </c>
      <c r="I71" s="37">
        <v>4</v>
      </c>
      <c r="J71" s="37">
        <f>SUM(Table22[[#This Row],[Column2]:[Column9]])</f>
        <v>894</v>
      </c>
      <c r="K71" s="40" t="s">
        <v>303</v>
      </c>
      <c r="L71" s="37">
        <v>64</v>
      </c>
      <c r="M71" s="37">
        <v>98</v>
      </c>
      <c r="N71" s="37"/>
      <c r="O71" s="37"/>
      <c r="P71" s="37">
        <v>2</v>
      </c>
      <c r="Q71" s="37">
        <f>SUM(Table22[[#This Row],[Column12]:[Column16]])</f>
        <v>164</v>
      </c>
      <c r="R71" s="42">
        <f>Table22[[#This Row],[Column10]]+Table22[[#This Row],[Column17]]</f>
        <v>1058</v>
      </c>
    </row>
    <row r="72" spans="1:18" x14ac:dyDescent="0.3">
      <c r="A72" s="39" t="s">
        <v>304</v>
      </c>
      <c r="B72" s="37">
        <v>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f>SUM(Table22[[#This Row],[Column2]:[Column9]])</f>
        <v>0</v>
      </c>
      <c r="K72" s="40" t="s">
        <v>304</v>
      </c>
      <c r="L72" s="37">
        <v>1</v>
      </c>
      <c r="M72" s="37">
        <v>3</v>
      </c>
      <c r="N72" s="37">
        <v>2</v>
      </c>
      <c r="O72" s="37">
        <v>0</v>
      </c>
      <c r="P72" s="37">
        <v>0</v>
      </c>
      <c r="Q72" s="37">
        <f>SUM(Table22[[#This Row],[Column12]:[Column16]])</f>
        <v>6</v>
      </c>
      <c r="R72" s="42">
        <f>Table22[[#This Row],[Column10]]+Table22[[#This Row],[Column17]]</f>
        <v>6</v>
      </c>
    </row>
    <row r="73" spans="1:18" x14ac:dyDescent="0.3">
      <c r="A73" s="39" t="s">
        <v>305</v>
      </c>
      <c r="B73" s="37">
        <v>707</v>
      </c>
      <c r="C73" s="37">
        <v>77</v>
      </c>
      <c r="D73" s="37"/>
      <c r="E73" s="37"/>
      <c r="F73" s="37">
        <v>339</v>
      </c>
      <c r="G73" s="37">
        <v>27</v>
      </c>
      <c r="H73" s="37">
        <v>0</v>
      </c>
      <c r="I73" s="37">
        <v>0</v>
      </c>
      <c r="J73" s="37">
        <f>SUM(Table22[[#This Row],[Column2]:[Column9]])</f>
        <v>1150</v>
      </c>
      <c r="K73" s="40" t="s">
        <v>305</v>
      </c>
      <c r="L73" s="37">
        <v>220</v>
      </c>
      <c r="M73" s="37">
        <v>179</v>
      </c>
      <c r="N73" s="37"/>
      <c r="O73" s="37"/>
      <c r="P73" s="37">
        <v>1</v>
      </c>
      <c r="Q73" s="37">
        <f>SUM(Table22[[#This Row],[Column12]:[Column16]])</f>
        <v>400</v>
      </c>
      <c r="R73" s="42">
        <f>Table22[[#This Row],[Column10]]+Table22[[#This Row],[Column17]]</f>
        <v>1550</v>
      </c>
    </row>
    <row r="74" spans="1:18" x14ac:dyDescent="0.3">
      <c r="A74" s="39" t="s">
        <v>306</v>
      </c>
      <c r="B74" s="37">
        <v>105</v>
      </c>
      <c r="C74" s="37">
        <v>22</v>
      </c>
      <c r="D74" s="37">
        <v>20</v>
      </c>
      <c r="E74" s="37">
        <v>2</v>
      </c>
      <c r="F74" s="37">
        <v>19</v>
      </c>
      <c r="G74" s="37">
        <v>19</v>
      </c>
      <c r="H74" s="37">
        <v>0</v>
      </c>
      <c r="I74" s="37">
        <v>0</v>
      </c>
      <c r="J74" s="37">
        <f>SUM(Table22[[#This Row],[Column2]:[Column9]])</f>
        <v>187</v>
      </c>
      <c r="K74" s="40" t="s">
        <v>306</v>
      </c>
      <c r="L74" s="37">
        <v>7</v>
      </c>
      <c r="M74" s="37">
        <v>29</v>
      </c>
      <c r="N74" s="37">
        <v>22</v>
      </c>
      <c r="O74" s="37">
        <v>6</v>
      </c>
      <c r="P74" s="37">
        <v>6</v>
      </c>
      <c r="Q74" s="37">
        <f>SUM(Table22[[#This Row],[Column12]:[Column16]])</f>
        <v>70</v>
      </c>
      <c r="R74" s="42">
        <f>Table22[[#This Row],[Column10]]+Table22[[#This Row],[Column17]]</f>
        <v>257</v>
      </c>
    </row>
    <row r="75" spans="1:18" x14ac:dyDescent="0.3">
      <c r="A75" s="39" t="s">
        <v>307</v>
      </c>
      <c r="B75" s="37">
        <v>512</v>
      </c>
      <c r="C75" s="37">
        <v>5</v>
      </c>
      <c r="D75" s="37"/>
      <c r="E75" s="37"/>
      <c r="F75" s="37">
        <v>65</v>
      </c>
      <c r="G75" s="37">
        <v>41</v>
      </c>
      <c r="H75" s="37">
        <v>0</v>
      </c>
      <c r="I75" s="37">
        <v>1</v>
      </c>
      <c r="J75" s="37">
        <f>SUM(Table22[[#This Row],[Column2]:[Column9]])</f>
        <v>624</v>
      </c>
      <c r="K75" s="40" t="s">
        <v>307</v>
      </c>
      <c r="L75" s="37">
        <v>43</v>
      </c>
      <c r="M75" s="37">
        <v>48</v>
      </c>
      <c r="N75" s="37"/>
      <c r="O75" s="37"/>
      <c r="P75" s="37">
        <v>2</v>
      </c>
      <c r="Q75" s="37">
        <f>SUM(Table22[[#This Row],[Column12]:[Column16]])</f>
        <v>93</v>
      </c>
      <c r="R75" s="42">
        <f>Table22[[#This Row],[Column10]]+Table22[[#This Row],[Column17]]</f>
        <v>717</v>
      </c>
    </row>
    <row r="76" spans="1:18" x14ac:dyDescent="0.3">
      <c r="A76" s="39" t="s">
        <v>308</v>
      </c>
      <c r="B76" s="37">
        <v>699</v>
      </c>
      <c r="C76" s="37">
        <v>52</v>
      </c>
      <c r="D76" s="37"/>
      <c r="E76" s="37"/>
      <c r="F76" s="37">
        <v>153</v>
      </c>
      <c r="G76" s="37">
        <v>22</v>
      </c>
      <c r="H76" s="37">
        <v>1</v>
      </c>
      <c r="I76" s="37">
        <v>5</v>
      </c>
      <c r="J76" s="37">
        <f>SUM(Table22[[#This Row],[Column2]:[Column9]])</f>
        <v>932</v>
      </c>
      <c r="K76" s="40" t="s">
        <v>308</v>
      </c>
      <c r="L76" s="37">
        <v>86</v>
      </c>
      <c r="M76" s="37">
        <v>162</v>
      </c>
      <c r="N76" s="37"/>
      <c r="O76" s="37"/>
      <c r="P76" s="37">
        <v>10</v>
      </c>
      <c r="Q76" s="37">
        <f>SUM(Table22[[#This Row],[Column12]:[Column16]])</f>
        <v>258</v>
      </c>
      <c r="R76" s="42">
        <f>Table22[[#This Row],[Column10]]+Table22[[#This Row],[Column17]]</f>
        <v>1190</v>
      </c>
    </row>
    <row r="77" spans="1:18" x14ac:dyDescent="0.3">
      <c r="A77" s="39" t="s">
        <v>309</v>
      </c>
      <c r="B77" s="37">
        <v>304</v>
      </c>
      <c r="C77" s="37">
        <v>84</v>
      </c>
      <c r="D77" s="37"/>
      <c r="E77" s="37"/>
      <c r="F77" s="37">
        <v>31</v>
      </c>
      <c r="G77" s="37">
        <v>63</v>
      </c>
      <c r="H77" s="37">
        <v>2</v>
      </c>
      <c r="I77" s="37">
        <v>7</v>
      </c>
      <c r="J77" s="37">
        <f>SUM(Table22[[#This Row],[Column2]:[Column9]])</f>
        <v>491</v>
      </c>
      <c r="K77" s="40" t="s">
        <v>309</v>
      </c>
      <c r="L77" s="37">
        <v>88</v>
      </c>
      <c r="M77" s="37">
        <v>154</v>
      </c>
      <c r="N77" s="37"/>
      <c r="O77" s="37"/>
      <c r="P77" s="37">
        <v>7</v>
      </c>
      <c r="Q77" s="37">
        <f>SUM(Table22[[#This Row],[Column12]:[Column16]])</f>
        <v>249</v>
      </c>
      <c r="R77" s="42">
        <f>Table22[[#This Row],[Column10]]+Table22[[#This Row],[Column17]]</f>
        <v>740</v>
      </c>
    </row>
    <row r="78" spans="1:18" x14ac:dyDescent="0.3">
      <c r="A78" s="39" t="s">
        <v>310</v>
      </c>
      <c r="B78" s="37">
        <v>4163</v>
      </c>
      <c r="C78" s="37">
        <v>561</v>
      </c>
      <c r="D78" s="37"/>
      <c r="E78" s="37"/>
      <c r="F78" s="37">
        <v>973</v>
      </c>
      <c r="G78" s="37">
        <v>59</v>
      </c>
      <c r="H78" s="37">
        <v>4</v>
      </c>
      <c r="I78" s="37">
        <v>10</v>
      </c>
      <c r="J78" s="37">
        <f>SUM(Table22[[#This Row],[Column2]:[Column9]])</f>
        <v>5770</v>
      </c>
      <c r="K78" s="40" t="s">
        <v>310</v>
      </c>
      <c r="L78" s="37">
        <v>1331</v>
      </c>
      <c r="M78" s="37">
        <v>1006</v>
      </c>
      <c r="N78" s="37"/>
      <c r="O78" s="37"/>
      <c r="P78" s="37">
        <v>273</v>
      </c>
      <c r="Q78" s="37">
        <f>SUM(Table22[[#This Row],[Column12]:[Column16]])</f>
        <v>2610</v>
      </c>
      <c r="R78" s="42">
        <f>Table22[[#This Row],[Column10]]+Table22[[#This Row],[Column17]]</f>
        <v>8380</v>
      </c>
    </row>
    <row r="79" spans="1:18" x14ac:dyDescent="0.3">
      <c r="A79" s="39" t="s">
        <v>57</v>
      </c>
      <c r="B79" s="37">
        <v>0</v>
      </c>
      <c r="C79" s="37">
        <v>7</v>
      </c>
      <c r="D79" s="37">
        <v>7</v>
      </c>
      <c r="E79" s="37">
        <v>0</v>
      </c>
      <c r="F79" s="37">
        <v>0</v>
      </c>
      <c r="G79" s="37">
        <v>0</v>
      </c>
      <c r="H79" s="37">
        <v>0</v>
      </c>
      <c r="I79" s="37">
        <v>1</v>
      </c>
      <c r="J79" s="37">
        <f>SUM(Table22[[#This Row],[Column2]:[Column9]])</f>
        <v>15</v>
      </c>
      <c r="K79" s="40" t="s">
        <v>57</v>
      </c>
      <c r="L79" s="37">
        <v>16</v>
      </c>
      <c r="M79" s="37">
        <v>54</v>
      </c>
      <c r="N79" s="37">
        <v>10</v>
      </c>
      <c r="O79" s="37">
        <v>34</v>
      </c>
      <c r="P79" s="37">
        <v>34</v>
      </c>
      <c r="Q79" s="37">
        <f>SUM(Table22[[#This Row],[Column12]:[Column16]])</f>
        <v>148</v>
      </c>
      <c r="R79" s="42">
        <f>Table22[[#This Row],[Column10]]+Table22[[#This Row],[Column17]]</f>
        <v>163</v>
      </c>
    </row>
    <row r="80" spans="1:18" x14ac:dyDescent="0.3">
      <c r="A80" s="39" t="s">
        <v>311</v>
      </c>
      <c r="B80" s="37">
        <v>1</v>
      </c>
      <c r="C80" s="37">
        <v>1</v>
      </c>
      <c r="D80" s="37">
        <v>1</v>
      </c>
      <c r="E80" s="37">
        <v>0</v>
      </c>
      <c r="F80" s="37">
        <v>5</v>
      </c>
      <c r="G80" s="37">
        <v>3</v>
      </c>
      <c r="H80" s="37">
        <v>0</v>
      </c>
      <c r="I80" s="37">
        <v>3</v>
      </c>
      <c r="J80" s="37">
        <f>SUM(Table22[[#This Row],[Column2]:[Column9]])</f>
        <v>14</v>
      </c>
      <c r="K80" s="40" t="s">
        <v>311</v>
      </c>
      <c r="L80" s="37">
        <v>0</v>
      </c>
      <c r="M80" s="37">
        <v>2</v>
      </c>
      <c r="N80" s="37">
        <v>2</v>
      </c>
      <c r="O80" s="37">
        <v>0</v>
      </c>
      <c r="P80" s="37">
        <v>0</v>
      </c>
      <c r="Q80" s="37">
        <f>SUM(Table22[[#This Row],[Column12]:[Column16]])</f>
        <v>4</v>
      </c>
      <c r="R80" s="42">
        <f>Table22[[#This Row],[Column10]]+Table22[[#This Row],[Column17]]</f>
        <v>18</v>
      </c>
    </row>
    <row r="81" spans="1:18" x14ac:dyDescent="0.3">
      <c r="A81" s="39" t="s">
        <v>330</v>
      </c>
      <c r="B81" s="37">
        <v>2</v>
      </c>
      <c r="C81" s="37">
        <v>0</v>
      </c>
      <c r="D81" s="37">
        <v>0</v>
      </c>
      <c r="E81" s="37">
        <v>0</v>
      </c>
      <c r="F81" s="37">
        <v>0</v>
      </c>
      <c r="G81" s="37">
        <v>1</v>
      </c>
      <c r="H81" s="37">
        <v>0</v>
      </c>
      <c r="I81" s="37">
        <v>0</v>
      </c>
      <c r="J81" s="37">
        <f>SUM(Table22[[#This Row],[Column2]:[Column9]])</f>
        <v>3</v>
      </c>
      <c r="K81" s="40" t="s">
        <v>330</v>
      </c>
      <c r="L81" s="37">
        <v>2</v>
      </c>
      <c r="M81" s="37">
        <v>3</v>
      </c>
      <c r="N81" s="37">
        <v>1</v>
      </c>
      <c r="O81" s="37">
        <v>0</v>
      </c>
      <c r="P81" s="37">
        <v>0</v>
      </c>
      <c r="Q81" s="37">
        <f>SUM(Table22[[#This Row],[Column12]:[Column16]])</f>
        <v>6</v>
      </c>
      <c r="R81" s="42">
        <f>Table22[[#This Row],[Column10]]+Table22[[#This Row],[Column17]]</f>
        <v>9</v>
      </c>
    </row>
    <row r="82" spans="1:18" x14ac:dyDescent="0.3">
      <c r="A82" s="39" t="s">
        <v>313</v>
      </c>
      <c r="B82" s="37">
        <v>646</v>
      </c>
      <c r="C82" s="37">
        <v>44</v>
      </c>
      <c r="D82" s="37"/>
      <c r="E82" s="37"/>
      <c r="F82" s="37">
        <v>99</v>
      </c>
      <c r="G82" s="37">
        <v>26</v>
      </c>
      <c r="H82" s="37">
        <v>1</v>
      </c>
      <c r="I82" s="37">
        <v>2</v>
      </c>
      <c r="J82" s="37">
        <f>SUM(Table22[[#This Row],[Column2]:[Column9]])</f>
        <v>818</v>
      </c>
      <c r="K82" s="40" t="s">
        <v>313</v>
      </c>
      <c r="L82" s="37">
        <v>108</v>
      </c>
      <c r="M82" s="37">
        <v>109</v>
      </c>
      <c r="N82" s="37"/>
      <c r="O82" s="37"/>
      <c r="P82" s="37">
        <v>18</v>
      </c>
      <c r="Q82" s="37">
        <f>SUM(Table22[[#This Row],[Column12]:[Column16]])</f>
        <v>235</v>
      </c>
      <c r="R82" s="42">
        <f>Table22[[#This Row],[Column10]]+Table22[[#This Row],[Column17]]</f>
        <v>1053</v>
      </c>
    </row>
    <row r="83" spans="1:18" x14ac:dyDescent="0.3">
      <c r="A83" s="39" t="s">
        <v>314</v>
      </c>
      <c r="B83" s="37">
        <v>950</v>
      </c>
      <c r="C83" s="37">
        <v>57</v>
      </c>
      <c r="D83" s="37"/>
      <c r="E83" s="37"/>
      <c r="F83" s="37">
        <v>154</v>
      </c>
      <c r="G83" s="37">
        <v>46</v>
      </c>
      <c r="H83" s="37">
        <v>0</v>
      </c>
      <c r="I83" s="37">
        <v>0</v>
      </c>
      <c r="J83" s="37">
        <f>SUM(Table22[[#This Row],[Column2]:[Column9]])</f>
        <v>1207</v>
      </c>
      <c r="K83" s="40" t="s">
        <v>314</v>
      </c>
      <c r="L83" s="37">
        <v>96</v>
      </c>
      <c r="M83" s="37">
        <v>120</v>
      </c>
      <c r="N83" s="37"/>
      <c r="O83" s="37"/>
      <c r="P83" s="37">
        <v>0</v>
      </c>
      <c r="Q83" s="37">
        <f>SUM(Table22[[#This Row],[Column12]:[Column16]])</f>
        <v>216</v>
      </c>
      <c r="R83" s="42">
        <f>Table22[[#This Row],[Column10]]+Table22[[#This Row],[Column17]]</f>
        <v>1423</v>
      </c>
    </row>
    <row r="84" spans="1:18" x14ac:dyDescent="0.3">
      <c r="A84" s="39" t="s">
        <v>315</v>
      </c>
      <c r="B84" s="37">
        <v>442</v>
      </c>
      <c r="C84" s="37">
        <v>28</v>
      </c>
      <c r="D84" s="37"/>
      <c r="E84" s="37"/>
      <c r="F84" s="37">
        <v>131</v>
      </c>
      <c r="G84" s="37">
        <v>8</v>
      </c>
      <c r="H84" s="37">
        <v>0</v>
      </c>
      <c r="I84" s="37">
        <v>11</v>
      </c>
      <c r="J84" s="37">
        <f>SUM(Table22[[#This Row],[Column2]:[Column9]])</f>
        <v>620</v>
      </c>
      <c r="K84" s="40" t="s">
        <v>315</v>
      </c>
      <c r="L84" s="37">
        <v>53</v>
      </c>
      <c r="M84" s="37">
        <v>87</v>
      </c>
      <c r="N84" s="37"/>
      <c r="O84" s="37"/>
      <c r="P84" s="37">
        <v>6</v>
      </c>
      <c r="Q84" s="37">
        <f>SUM(Table22[[#This Row],[Column12]:[Column16]])</f>
        <v>146</v>
      </c>
      <c r="R84" s="42">
        <f>Table22[[#This Row],[Column10]]+Table22[[#This Row],[Column17]]</f>
        <v>766</v>
      </c>
    </row>
    <row r="85" spans="1:18" x14ac:dyDescent="0.3">
      <c r="A85" s="39" t="s">
        <v>316</v>
      </c>
      <c r="B85" s="37">
        <v>1480</v>
      </c>
      <c r="C85" s="37">
        <v>242</v>
      </c>
      <c r="D85" s="37"/>
      <c r="E85" s="37"/>
      <c r="F85" s="37">
        <v>323</v>
      </c>
      <c r="G85" s="37">
        <v>52</v>
      </c>
      <c r="H85" s="37">
        <v>1</v>
      </c>
      <c r="I85" s="37">
        <v>40</v>
      </c>
      <c r="J85" s="37">
        <f>SUM(Table22[[#This Row],[Column2]:[Column9]])</f>
        <v>2138</v>
      </c>
      <c r="K85" s="40" t="s">
        <v>316</v>
      </c>
      <c r="L85" s="37">
        <v>480</v>
      </c>
      <c r="M85" s="37">
        <v>671</v>
      </c>
      <c r="N85" s="37"/>
      <c r="O85" s="37"/>
      <c r="P85" s="37">
        <v>57</v>
      </c>
      <c r="Q85" s="37">
        <f>SUM(Table22[[#This Row],[Column12]:[Column16]])</f>
        <v>1208</v>
      </c>
      <c r="R85" s="42">
        <f>Table22[[#This Row],[Column10]]+Table22[[#This Row],[Column17]]</f>
        <v>3346</v>
      </c>
    </row>
    <row r="86" spans="1:18" x14ac:dyDescent="0.3">
      <c r="A86" s="39" t="s">
        <v>318</v>
      </c>
      <c r="B86" s="37">
        <v>8</v>
      </c>
      <c r="C86" s="37">
        <v>0</v>
      </c>
      <c r="D86" s="37"/>
      <c r="E86" s="37"/>
      <c r="F86" s="37">
        <v>0</v>
      </c>
      <c r="G86" s="37">
        <v>0</v>
      </c>
      <c r="H86" s="37">
        <v>0</v>
      </c>
      <c r="I86" s="37">
        <v>0</v>
      </c>
      <c r="J86" s="37">
        <f>SUM(Table22[[#This Row],[Column2]:[Column9]])</f>
        <v>8</v>
      </c>
      <c r="K86" s="40" t="s">
        <v>331</v>
      </c>
      <c r="L86" s="37">
        <v>0</v>
      </c>
      <c r="M86" s="37">
        <v>2</v>
      </c>
      <c r="N86" s="37"/>
      <c r="O86" s="37"/>
      <c r="P86" s="37">
        <v>0</v>
      </c>
      <c r="Q86" s="37">
        <f>SUM(Table22[[#This Row],[Column12]:[Column16]])</f>
        <v>2</v>
      </c>
      <c r="R86" s="42">
        <f>Table22[[#This Row],[Column10]]+Table22[[#This Row],[Column17]]</f>
        <v>10</v>
      </c>
    </row>
    <row r="87" spans="1:18" x14ac:dyDescent="0.3">
      <c r="A87" s="39" t="s">
        <v>319</v>
      </c>
      <c r="B87" s="37">
        <v>21</v>
      </c>
      <c r="C87" s="37">
        <v>1</v>
      </c>
      <c r="D87" s="37"/>
      <c r="E87" s="37"/>
      <c r="F87" s="37">
        <v>0</v>
      </c>
      <c r="G87" s="37">
        <v>4</v>
      </c>
      <c r="H87" s="37">
        <v>0</v>
      </c>
      <c r="I87" s="37">
        <v>0</v>
      </c>
      <c r="J87" s="37">
        <f>SUM(Table22[[#This Row],[Column2]:[Column9]])</f>
        <v>26</v>
      </c>
      <c r="K87" s="40" t="s">
        <v>319</v>
      </c>
      <c r="L87" s="37">
        <v>1</v>
      </c>
      <c r="M87" s="37">
        <v>4</v>
      </c>
      <c r="N87" s="37"/>
      <c r="O87" s="37"/>
      <c r="P87" s="37">
        <v>0</v>
      </c>
      <c r="Q87" s="37">
        <f>SUM(Table22[[#This Row],[Column12]:[Column16]])</f>
        <v>5</v>
      </c>
      <c r="R87" s="42">
        <f>Table22[[#This Row],[Column10]]+Table22[[#This Row],[Column17]]</f>
        <v>31</v>
      </c>
    </row>
    <row r="88" spans="1:18" x14ac:dyDescent="0.3">
      <c r="A88" s="39" t="s">
        <v>320</v>
      </c>
      <c r="B88" s="37">
        <v>29</v>
      </c>
      <c r="C88" s="37">
        <v>7</v>
      </c>
      <c r="D88" s="37"/>
      <c r="E88" s="37"/>
      <c r="F88" s="37">
        <v>0</v>
      </c>
      <c r="G88" s="37">
        <v>13</v>
      </c>
      <c r="H88" s="37">
        <v>0</v>
      </c>
      <c r="I88" s="37">
        <v>6</v>
      </c>
      <c r="J88" s="37">
        <f>SUM(Table22[[#This Row],[Column2]:[Column9]])</f>
        <v>55</v>
      </c>
      <c r="K88" s="40" t="s">
        <v>320</v>
      </c>
      <c r="L88" s="37">
        <v>2</v>
      </c>
      <c r="M88" s="37">
        <v>16</v>
      </c>
      <c r="N88" s="37"/>
      <c r="O88" s="37"/>
      <c r="P88" s="37">
        <v>0</v>
      </c>
      <c r="Q88" s="37">
        <f>SUM(Table22[[#This Row],[Column12]:[Column16]])</f>
        <v>18</v>
      </c>
      <c r="R88" s="42">
        <f>Table22[[#This Row],[Column10]]+Table22[[#This Row],[Column17]]</f>
        <v>73</v>
      </c>
    </row>
    <row r="89" spans="1:18" x14ac:dyDescent="0.3">
      <c r="A89" s="39" t="s">
        <v>332</v>
      </c>
      <c r="B89" s="37">
        <v>391</v>
      </c>
      <c r="C89" s="37">
        <v>47</v>
      </c>
      <c r="D89" s="37"/>
      <c r="E89" s="37"/>
      <c r="F89" s="37">
        <v>8</v>
      </c>
      <c r="G89" s="37">
        <v>31</v>
      </c>
      <c r="H89" s="37">
        <v>0</v>
      </c>
      <c r="I89" s="37">
        <v>5</v>
      </c>
      <c r="J89" s="37">
        <f>SUM(Table22[[#This Row],[Column2]:[Column9]])</f>
        <v>482</v>
      </c>
      <c r="K89" s="40" t="s">
        <v>332</v>
      </c>
      <c r="L89" s="37">
        <v>84</v>
      </c>
      <c r="M89" s="37">
        <v>121</v>
      </c>
      <c r="N89" s="37"/>
      <c r="O89" s="37"/>
      <c r="P89" s="37">
        <v>1</v>
      </c>
      <c r="Q89" s="37">
        <f>SUM(Table22[[#This Row],[Column12]:[Column16]])</f>
        <v>206</v>
      </c>
      <c r="R89" s="42">
        <f>Table22[[#This Row],[Column10]]+Table22[[#This Row],[Column17]]</f>
        <v>688</v>
      </c>
    </row>
    <row r="90" spans="1:18" x14ac:dyDescent="0.3">
      <c r="A90" s="39" t="s">
        <v>322</v>
      </c>
      <c r="B90" s="37">
        <v>623</v>
      </c>
      <c r="C90" s="37">
        <v>209</v>
      </c>
      <c r="D90" s="37"/>
      <c r="E90" s="37"/>
      <c r="F90" s="37">
        <v>404</v>
      </c>
      <c r="G90" s="37">
        <v>37</v>
      </c>
      <c r="H90" s="37">
        <v>3</v>
      </c>
      <c r="I90" s="37">
        <v>11</v>
      </c>
      <c r="J90" s="37">
        <f>SUM(Table22[[#This Row],[Column2]:[Column9]])</f>
        <v>1287</v>
      </c>
      <c r="K90" s="40" t="s">
        <v>322</v>
      </c>
      <c r="L90" s="37">
        <v>161</v>
      </c>
      <c r="M90" s="37">
        <v>432</v>
      </c>
      <c r="N90" s="37"/>
      <c r="O90" s="37"/>
      <c r="P90" s="37">
        <v>73</v>
      </c>
      <c r="Q90" s="37">
        <f>SUM(Table22[[#This Row],[Column12]:[Column16]])</f>
        <v>666</v>
      </c>
      <c r="R90" s="42">
        <f>Table22[[#This Row],[Column10]]+Table22[[#This Row],[Column17]]</f>
        <v>1953</v>
      </c>
    </row>
    <row r="91" spans="1:18" x14ac:dyDescent="0.3">
      <c r="A91" s="39" t="s">
        <v>323</v>
      </c>
      <c r="B91" s="37">
        <v>584</v>
      </c>
      <c r="C91" s="37">
        <v>133</v>
      </c>
      <c r="D91" s="37"/>
      <c r="E91" s="37"/>
      <c r="F91" s="37">
        <v>199</v>
      </c>
      <c r="G91" s="37">
        <v>27</v>
      </c>
      <c r="H91" s="37">
        <v>3</v>
      </c>
      <c r="I91" s="37">
        <v>9</v>
      </c>
      <c r="J91" s="37">
        <f>SUM(Table22[[#This Row],[Column2]:[Column9]])</f>
        <v>955</v>
      </c>
      <c r="K91" s="40" t="s">
        <v>323</v>
      </c>
      <c r="L91" s="37">
        <v>207</v>
      </c>
      <c r="M91" s="37">
        <v>174</v>
      </c>
      <c r="N91" s="37"/>
      <c r="O91" s="37"/>
      <c r="P91" s="37">
        <v>1</v>
      </c>
      <c r="Q91" s="37">
        <f>SUM(Table22[[#This Row],[Column12]:[Column16]])</f>
        <v>382</v>
      </c>
      <c r="R91" s="42">
        <f>Table22[[#This Row],[Column10]]+Table22[[#This Row],[Column17]]</f>
        <v>1337</v>
      </c>
    </row>
    <row r="92" spans="1:18" x14ac:dyDescent="0.3">
      <c r="A92" s="39" t="s">
        <v>324</v>
      </c>
      <c r="B92" s="37">
        <v>3</v>
      </c>
      <c r="C92" s="37">
        <v>2</v>
      </c>
      <c r="D92" s="37"/>
      <c r="E92" s="37"/>
      <c r="F92" s="37">
        <v>0</v>
      </c>
      <c r="G92" s="37">
        <v>1</v>
      </c>
      <c r="H92" s="37">
        <v>0</v>
      </c>
      <c r="I92" s="37">
        <v>0</v>
      </c>
      <c r="J92" s="37">
        <f>SUM(Table22[[#This Row],[Column2]:[Column9]])</f>
        <v>6</v>
      </c>
      <c r="K92" s="40" t="s">
        <v>324</v>
      </c>
      <c r="L92" s="37">
        <v>1</v>
      </c>
      <c r="M92" s="37">
        <v>1</v>
      </c>
      <c r="N92" s="37"/>
      <c r="O92" s="37"/>
      <c r="P92" s="37">
        <v>0</v>
      </c>
      <c r="Q92" s="37">
        <f>SUM(Table22[[#This Row],[Column12]:[Column16]])</f>
        <v>2</v>
      </c>
      <c r="R92" s="42">
        <f>Table22[[#This Row],[Column10]]+Table22[[#This Row],[Column17]]</f>
        <v>8</v>
      </c>
    </row>
    <row r="93" spans="1:18" x14ac:dyDescent="0.3">
      <c r="A93" s="45" t="s">
        <v>107</v>
      </c>
      <c r="B93" s="44">
        <f>SUBTOTAL(109,B52:B92)</f>
        <v>29033</v>
      </c>
      <c r="C93" s="44">
        <f>SUBTOTAL(109,C52:C92)</f>
        <v>4521</v>
      </c>
      <c r="D93" s="44">
        <f>SUM(D55:D92)</f>
        <v>40</v>
      </c>
      <c r="E93" s="44">
        <f>SUM(E55:E92)</f>
        <v>5</v>
      </c>
      <c r="F93" s="44">
        <f>SUBTOTAL(109,F52:F92)</f>
        <v>5926</v>
      </c>
      <c r="G93" s="44">
        <f>SUBTOTAL(109,G52:G92)</f>
        <v>1032</v>
      </c>
      <c r="H93" s="44">
        <f>SUBTOTAL(109,H52:H92)</f>
        <v>28</v>
      </c>
      <c r="I93" s="44">
        <f>SUBTOTAL(109,I52:I92)</f>
        <v>266</v>
      </c>
      <c r="J93" s="37">
        <f>SUM(Table22[[#This Row],[Column2]:[Column9]])</f>
        <v>40851</v>
      </c>
      <c r="K93" s="46" t="s">
        <v>107</v>
      </c>
      <c r="L93" s="44">
        <f>SUBTOTAL(109,L52:L92)</f>
        <v>7559</v>
      </c>
      <c r="M93" s="44">
        <f>SUBTOTAL(109,M52:M92)</f>
        <v>8292</v>
      </c>
      <c r="N93" s="44">
        <f>SUM(N55:N92)</f>
        <v>92</v>
      </c>
      <c r="O93" s="44">
        <f>SUM(O55:O92)</f>
        <v>71</v>
      </c>
      <c r="P93" s="44">
        <f>SUBTOTAL(109,P52:P92)</f>
        <v>1587</v>
      </c>
      <c r="Q93" s="37">
        <f>SUM(Table22[[#This Row],[Column12]:[Column16]])</f>
        <v>17601</v>
      </c>
      <c r="R93" s="42">
        <f>Table22[[#This Row],[Column10]]+Table22[[#This Row],[Column17]]</f>
        <v>58452</v>
      </c>
    </row>
    <row r="95" spans="1:18" x14ac:dyDescent="0.3">
      <c r="A95" t="s">
        <v>333</v>
      </c>
    </row>
    <row r="96" spans="1:18" x14ac:dyDescent="0.3">
      <c r="A96" t="s">
        <v>334</v>
      </c>
    </row>
  </sheetData>
  <mergeCells count="4">
    <mergeCell ref="A48:R48"/>
    <mergeCell ref="A49:R49"/>
    <mergeCell ref="A1:L1"/>
    <mergeCell ref="A2:L2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topLeftCell="A22" workbookViewId="0">
      <selection activeCell="O31" sqref="O31"/>
    </sheetView>
  </sheetViews>
  <sheetFormatPr defaultRowHeight="14.4" x14ac:dyDescent="0.3"/>
  <cols>
    <col min="6" max="6" width="9.109375" customWidth="1"/>
    <col min="11" max="11" width="9.109375" customWidth="1"/>
  </cols>
  <sheetData>
    <row r="1" spans="1:11" x14ac:dyDescent="0.3">
      <c r="A1" s="104" t="s">
        <v>335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</row>
    <row r="2" spans="1:11" x14ac:dyDescent="0.3">
      <c r="A2" s="37" t="s">
        <v>336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3">
      <c r="A3" s="37" t="s">
        <v>337</v>
      </c>
      <c r="B3" s="37"/>
      <c r="C3" s="37"/>
      <c r="D3" s="37"/>
      <c r="E3" s="37"/>
      <c r="F3" s="37"/>
      <c r="G3" s="37" t="s">
        <v>338</v>
      </c>
      <c r="H3" s="37"/>
      <c r="I3" s="37"/>
      <c r="J3" s="37"/>
      <c r="K3" s="37"/>
    </row>
    <row r="4" spans="1:1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3">
      <c r="A5" s="37" t="s">
        <v>339</v>
      </c>
      <c r="B5" s="37" t="s">
        <v>109</v>
      </c>
      <c r="C5" s="37" t="s">
        <v>282</v>
      </c>
      <c r="D5" s="37" t="s">
        <v>7</v>
      </c>
      <c r="E5" s="37" t="s">
        <v>8</v>
      </c>
      <c r="F5" s="37" t="s">
        <v>9</v>
      </c>
      <c r="G5" s="37" t="s">
        <v>109</v>
      </c>
      <c r="H5" s="37" t="s">
        <v>282</v>
      </c>
      <c r="I5" s="37" t="s">
        <v>7</v>
      </c>
      <c r="J5" s="37" t="s">
        <v>11</v>
      </c>
      <c r="K5" s="37" t="s">
        <v>92</v>
      </c>
    </row>
    <row r="6" spans="1:1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3">
      <c r="A8" s="37" t="s">
        <v>340</v>
      </c>
      <c r="B8" s="37">
        <v>234</v>
      </c>
      <c r="C8" s="37">
        <v>36</v>
      </c>
      <c r="D8" s="37">
        <v>2</v>
      </c>
      <c r="E8" s="37">
        <v>50</v>
      </c>
      <c r="F8" s="37">
        <v>322</v>
      </c>
      <c r="G8" s="37">
        <v>97</v>
      </c>
      <c r="H8" s="37">
        <v>126</v>
      </c>
      <c r="I8" s="37">
        <v>2</v>
      </c>
      <c r="J8" s="37">
        <v>225</v>
      </c>
      <c r="K8" s="37">
        <v>547</v>
      </c>
    </row>
    <row r="9" spans="1:11" x14ac:dyDescent="0.3">
      <c r="A9" s="37" t="s">
        <v>341</v>
      </c>
      <c r="B9" s="37">
        <v>602</v>
      </c>
      <c r="C9" s="37">
        <v>177</v>
      </c>
      <c r="D9" s="37">
        <v>11</v>
      </c>
      <c r="E9" s="37">
        <v>20</v>
      </c>
      <c r="F9" s="37">
        <v>810</v>
      </c>
      <c r="G9" s="37">
        <v>523</v>
      </c>
      <c r="H9" s="37">
        <v>187</v>
      </c>
      <c r="I9" s="37">
        <v>25</v>
      </c>
      <c r="J9" s="37">
        <v>735</v>
      </c>
      <c r="K9" s="37">
        <v>1545</v>
      </c>
    </row>
    <row r="10" spans="1:11" x14ac:dyDescent="0.3">
      <c r="A10" s="37" t="s">
        <v>342</v>
      </c>
      <c r="B10" s="37">
        <v>822</v>
      </c>
      <c r="C10" s="37">
        <v>404</v>
      </c>
      <c r="D10" s="37">
        <v>2</v>
      </c>
      <c r="E10" s="37">
        <v>25</v>
      </c>
      <c r="F10" s="37">
        <v>1253</v>
      </c>
      <c r="G10" s="37">
        <v>838</v>
      </c>
      <c r="H10" s="37">
        <v>476</v>
      </c>
      <c r="I10" s="37">
        <v>49</v>
      </c>
      <c r="J10" s="37">
        <v>1363</v>
      </c>
      <c r="K10" s="37">
        <v>2616</v>
      </c>
    </row>
    <row r="11" spans="1:11" x14ac:dyDescent="0.3">
      <c r="A11" s="37" t="s">
        <v>343</v>
      </c>
      <c r="B11" s="37">
        <v>360</v>
      </c>
      <c r="C11" s="37">
        <v>132</v>
      </c>
      <c r="D11" s="37">
        <v>5</v>
      </c>
      <c r="E11" s="37">
        <v>16</v>
      </c>
      <c r="F11" s="37">
        <v>513</v>
      </c>
      <c r="G11" s="37">
        <v>74</v>
      </c>
      <c r="H11" s="37">
        <v>47</v>
      </c>
      <c r="I11" s="37">
        <v>2</v>
      </c>
      <c r="J11" s="37">
        <v>123</v>
      </c>
      <c r="K11" s="37">
        <v>636</v>
      </c>
    </row>
    <row r="12" spans="1:11" x14ac:dyDescent="0.3">
      <c r="A12" s="37" t="s">
        <v>344</v>
      </c>
      <c r="B12" s="37">
        <v>431</v>
      </c>
      <c r="C12" s="37">
        <v>82</v>
      </c>
      <c r="D12" s="37">
        <v>12</v>
      </c>
      <c r="E12" s="37">
        <v>43</v>
      </c>
      <c r="F12" s="37">
        <v>568</v>
      </c>
      <c r="G12" s="37">
        <v>110</v>
      </c>
      <c r="H12" s="37">
        <v>117</v>
      </c>
      <c r="I12" s="37">
        <v>13</v>
      </c>
      <c r="J12" s="37">
        <v>240</v>
      </c>
      <c r="K12" s="37">
        <v>808</v>
      </c>
    </row>
    <row r="13" spans="1:11" x14ac:dyDescent="0.3">
      <c r="A13" s="37" t="s">
        <v>345</v>
      </c>
      <c r="B13" s="37">
        <v>731</v>
      </c>
      <c r="C13" s="37">
        <v>112</v>
      </c>
      <c r="D13" s="37">
        <v>3</v>
      </c>
      <c r="E13" s="37">
        <v>25</v>
      </c>
      <c r="F13" s="37">
        <v>871</v>
      </c>
      <c r="G13" s="37">
        <v>339</v>
      </c>
      <c r="H13" s="37">
        <v>215</v>
      </c>
      <c r="I13" s="37">
        <v>6</v>
      </c>
      <c r="J13" s="37">
        <v>560</v>
      </c>
      <c r="K13" s="37">
        <v>1431</v>
      </c>
    </row>
    <row r="14" spans="1:11" x14ac:dyDescent="0.3">
      <c r="A14" s="37" t="s">
        <v>346</v>
      </c>
      <c r="B14" s="37">
        <v>3180</v>
      </c>
      <c r="C14" s="37">
        <v>943</v>
      </c>
      <c r="D14" s="37">
        <v>35</v>
      </c>
      <c r="E14" s="37">
        <v>179</v>
      </c>
      <c r="F14" s="37">
        <v>4337</v>
      </c>
      <c r="G14" s="37">
        <v>1981</v>
      </c>
      <c r="H14" s="37">
        <v>1168</v>
      </c>
      <c r="I14" s="37">
        <v>97</v>
      </c>
      <c r="J14" s="37">
        <v>3246</v>
      </c>
      <c r="K14" s="37">
        <v>7420</v>
      </c>
    </row>
    <row r="16" spans="1:11" x14ac:dyDescent="0.3">
      <c r="A16" t="s">
        <v>347</v>
      </c>
    </row>
    <row r="17" spans="1:14" x14ac:dyDescent="0.3">
      <c r="A17" t="s">
        <v>348</v>
      </c>
    </row>
    <row r="18" spans="1:14" x14ac:dyDescent="0.3">
      <c r="A18" t="s">
        <v>81</v>
      </c>
    </row>
    <row r="19" spans="1:14" x14ac:dyDescent="0.3">
      <c r="A19" t="s">
        <v>349</v>
      </c>
    </row>
    <row r="22" spans="1:14" ht="27.6" x14ac:dyDescent="0.45">
      <c r="A22" s="98" t="s">
        <v>350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0"/>
    </row>
    <row r="23" spans="1:14" x14ac:dyDescent="0.3">
      <c r="A23" s="85" t="s">
        <v>336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</row>
    <row r="24" spans="1:14" x14ac:dyDescent="0.3">
      <c r="A24" s="37" t="s">
        <v>351</v>
      </c>
      <c r="B24" s="37"/>
      <c r="C24" s="37"/>
      <c r="D24" s="37"/>
      <c r="E24" s="37"/>
      <c r="F24" s="37"/>
      <c r="G24" s="37"/>
      <c r="H24" s="37"/>
      <c r="I24" s="37" t="s">
        <v>352</v>
      </c>
      <c r="J24" s="37"/>
      <c r="K24" s="37"/>
      <c r="L24" s="37"/>
      <c r="M24" s="37"/>
      <c r="N24" s="37"/>
    </row>
    <row r="25" spans="1:14" x14ac:dyDescent="0.3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4" x14ac:dyDescent="0.3">
      <c r="A26" s="37" t="s">
        <v>339</v>
      </c>
      <c r="B26" s="37" t="s">
        <v>109</v>
      </c>
      <c r="C26" s="37" t="s">
        <v>282</v>
      </c>
      <c r="D26" s="37" t="s">
        <v>7</v>
      </c>
      <c r="E26" s="37" t="s">
        <v>8</v>
      </c>
      <c r="F26" s="37" t="s">
        <v>277</v>
      </c>
      <c r="G26" s="37" t="s">
        <v>90</v>
      </c>
      <c r="H26" s="37" t="s">
        <v>9</v>
      </c>
      <c r="I26" s="37" t="s">
        <v>109</v>
      </c>
      <c r="J26" s="37" t="s">
        <v>282</v>
      </c>
      <c r="K26" s="37" t="s">
        <v>7</v>
      </c>
      <c r="L26" s="37" t="s">
        <v>11</v>
      </c>
      <c r="M26" s="37" t="s">
        <v>92</v>
      </c>
    </row>
    <row r="27" spans="1:14" x14ac:dyDescent="0.3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4" x14ac:dyDescent="0.3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4" x14ac:dyDescent="0.3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4" x14ac:dyDescent="0.3">
      <c r="A30" s="37" t="s">
        <v>340</v>
      </c>
      <c r="B30" s="37">
        <v>7494</v>
      </c>
      <c r="C30" s="37">
        <v>1980</v>
      </c>
      <c r="D30" s="37">
        <v>1259</v>
      </c>
      <c r="E30" s="37">
        <v>1633</v>
      </c>
      <c r="F30" s="37">
        <v>29</v>
      </c>
      <c r="G30" s="37">
        <v>146</v>
      </c>
      <c r="H30" s="37">
        <v>12541</v>
      </c>
      <c r="I30" s="37">
        <v>2121</v>
      </c>
      <c r="J30" s="37">
        <v>3530</v>
      </c>
      <c r="K30" s="37">
        <v>235</v>
      </c>
      <c r="L30" s="37">
        <v>5886</v>
      </c>
      <c r="M30" s="37">
        <v>18427</v>
      </c>
    </row>
    <row r="31" spans="1:14" x14ac:dyDescent="0.3">
      <c r="A31" s="37" t="s">
        <v>341</v>
      </c>
      <c r="B31" s="37">
        <v>19842</v>
      </c>
      <c r="C31" s="37">
        <v>8511</v>
      </c>
      <c r="D31" s="37">
        <v>2367</v>
      </c>
      <c r="E31" s="37">
        <v>862</v>
      </c>
      <c r="F31" s="37">
        <v>35</v>
      </c>
      <c r="G31" s="37">
        <v>300</v>
      </c>
      <c r="H31" s="37">
        <v>31917</v>
      </c>
      <c r="I31" s="37">
        <v>8791</v>
      </c>
      <c r="J31" s="37">
        <v>9061</v>
      </c>
      <c r="K31" s="37">
        <v>996</v>
      </c>
      <c r="L31" s="37">
        <v>18848</v>
      </c>
      <c r="M31" s="37">
        <v>50765</v>
      </c>
    </row>
    <row r="32" spans="1:14" x14ac:dyDescent="0.3">
      <c r="A32" s="37" t="s">
        <v>342</v>
      </c>
      <c r="B32" s="37">
        <v>82862</v>
      </c>
      <c r="C32" s="37">
        <v>32545</v>
      </c>
      <c r="D32" s="37">
        <v>18080</v>
      </c>
      <c r="E32" s="37">
        <v>800</v>
      </c>
      <c r="F32" s="37">
        <v>1539</v>
      </c>
      <c r="G32" s="37">
        <v>328</v>
      </c>
      <c r="H32" s="37">
        <v>136154</v>
      </c>
      <c r="I32" s="37">
        <v>41564</v>
      </c>
      <c r="J32" s="37">
        <v>28087</v>
      </c>
      <c r="K32" s="37">
        <v>17026</v>
      </c>
      <c r="L32" s="37">
        <v>86677</v>
      </c>
      <c r="M32" s="37">
        <v>222831</v>
      </c>
    </row>
    <row r="33" spans="1:13" x14ac:dyDescent="0.3">
      <c r="A33" s="37" t="s">
        <v>343</v>
      </c>
      <c r="B33" s="37">
        <v>6867</v>
      </c>
      <c r="C33" s="37">
        <v>3700</v>
      </c>
      <c r="D33" s="37">
        <v>1021</v>
      </c>
      <c r="E33" s="37">
        <v>602</v>
      </c>
      <c r="F33" s="37">
        <v>157</v>
      </c>
      <c r="G33" s="37">
        <v>52</v>
      </c>
      <c r="H33" s="37">
        <v>12399</v>
      </c>
      <c r="I33" s="37">
        <v>2112</v>
      </c>
      <c r="J33" s="37">
        <v>3271</v>
      </c>
      <c r="K33" s="37">
        <v>343</v>
      </c>
      <c r="L33" s="37">
        <v>5726</v>
      </c>
      <c r="M33" s="37">
        <v>18125</v>
      </c>
    </row>
    <row r="34" spans="1:13" x14ac:dyDescent="0.3">
      <c r="A34" s="37" t="s">
        <v>344</v>
      </c>
      <c r="B34" s="37">
        <v>8650</v>
      </c>
      <c r="C34" s="37">
        <v>3669</v>
      </c>
      <c r="D34" s="37">
        <v>702</v>
      </c>
      <c r="E34" s="37">
        <v>826</v>
      </c>
      <c r="F34" s="37">
        <v>17</v>
      </c>
      <c r="G34" s="37">
        <v>70</v>
      </c>
      <c r="H34" s="37">
        <v>13934</v>
      </c>
      <c r="I34" s="37">
        <v>2387</v>
      </c>
      <c r="J34" s="37">
        <v>4137</v>
      </c>
      <c r="K34" s="37">
        <v>346</v>
      </c>
      <c r="L34" s="37">
        <v>6870</v>
      </c>
      <c r="M34" s="37">
        <v>20804</v>
      </c>
    </row>
    <row r="35" spans="1:13" x14ac:dyDescent="0.3">
      <c r="A35" s="37" t="s">
        <v>345</v>
      </c>
      <c r="B35" s="37">
        <v>28213</v>
      </c>
      <c r="C35" s="37">
        <v>4327</v>
      </c>
      <c r="D35" s="37">
        <v>5924</v>
      </c>
      <c r="E35" s="37">
        <v>1006</v>
      </c>
      <c r="F35" s="37">
        <v>28</v>
      </c>
      <c r="G35" s="37">
        <v>266</v>
      </c>
      <c r="H35" s="37">
        <v>39764</v>
      </c>
      <c r="I35" s="37">
        <v>7113</v>
      </c>
      <c r="J35" s="37">
        <v>8140</v>
      </c>
      <c r="K35" s="37">
        <v>1584</v>
      </c>
      <c r="L35" s="37">
        <v>16837</v>
      </c>
      <c r="M35" s="37">
        <v>56601</v>
      </c>
    </row>
    <row r="36" spans="1:13" x14ac:dyDescent="0.3">
      <c r="A36" s="37" t="s">
        <v>346</v>
      </c>
      <c r="B36" s="37">
        <v>153928</v>
      </c>
      <c r="C36" s="37">
        <v>54732</v>
      </c>
      <c r="D36" s="37">
        <v>29353</v>
      </c>
      <c r="E36" s="37">
        <v>5729</v>
      </c>
      <c r="F36" s="37">
        <v>1805</v>
      </c>
      <c r="G36" s="37">
        <v>1162</v>
      </c>
      <c r="H36" s="37">
        <v>246709</v>
      </c>
      <c r="I36" s="37">
        <v>64088</v>
      </c>
      <c r="J36" s="37">
        <v>56226</v>
      </c>
      <c r="K36" s="37">
        <v>20530</v>
      </c>
      <c r="L36" s="37">
        <v>140844</v>
      </c>
      <c r="M36" s="37">
        <v>387553</v>
      </c>
    </row>
    <row r="38" spans="1:13" x14ac:dyDescent="0.3">
      <c r="A38" t="s">
        <v>347</v>
      </c>
    </row>
    <row r="39" spans="1:13" x14ac:dyDescent="0.3">
      <c r="A39" t="s">
        <v>353</v>
      </c>
    </row>
    <row r="40" spans="1:13" x14ac:dyDescent="0.3">
      <c r="A40" t="s">
        <v>354</v>
      </c>
    </row>
    <row r="41" spans="1:13" x14ac:dyDescent="0.3">
      <c r="A41" t="s">
        <v>355</v>
      </c>
    </row>
  </sheetData>
  <mergeCells count="3">
    <mergeCell ref="A23:N23"/>
    <mergeCell ref="A22:N22"/>
    <mergeCell ref="A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16305a-e6e2-41b6-bc27-806571c1a9b2" xsi:nil="true"/>
    <lcf76f155ced4ddcb4097134ff3c332f xmlns="ed9a3020-31a5-4d03-8dae-049ef6e45b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39AA2C71D89443B4881CFDC893C990" ma:contentTypeVersion="13" ma:contentTypeDescription="Create a new document." ma:contentTypeScope="" ma:versionID="d80b27e6da468c52f6bea9c776719188">
  <xsd:schema xmlns:xsd="http://www.w3.org/2001/XMLSchema" xmlns:xs="http://www.w3.org/2001/XMLSchema" xmlns:p="http://schemas.microsoft.com/office/2006/metadata/properties" xmlns:ns2="a516305a-e6e2-41b6-bc27-806571c1a9b2" xmlns:ns3="ed9a3020-31a5-4d03-8dae-049ef6e45b9a" targetNamespace="http://schemas.microsoft.com/office/2006/metadata/properties" ma:root="true" ma:fieldsID="abdac36b5fa7e1925d077d92bf4a006a" ns2:_="" ns3:_="">
    <xsd:import namespace="a516305a-e6e2-41b6-bc27-806571c1a9b2"/>
    <xsd:import namespace="ed9a3020-31a5-4d03-8dae-049ef6e45b9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6305a-e6e2-41b6-bc27-806571c1a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9848c37-22a5-45b1-acb8-a306abd68d9b}" ma:internalName="TaxCatchAll" ma:showField="CatchAllData" ma:web="a516305a-e6e2-41b6-bc27-806571c1a9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a3020-31a5-4d03-8dae-049ef6e45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8A03A-7161-47A3-96B2-A2889F30E473}">
  <ds:schemaRefs>
    <ds:schemaRef ds:uri="http://schemas.microsoft.com/office/2006/metadata/properties"/>
    <ds:schemaRef ds:uri="http://schemas.microsoft.com/office/infopath/2007/PartnerControls"/>
    <ds:schemaRef ds:uri="a516305a-e6e2-41b6-bc27-806571c1a9b2"/>
    <ds:schemaRef ds:uri="ed9a3020-31a5-4d03-8dae-049ef6e45b9a"/>
  </ds:schemaRefs>
</ds:datastoreItem>
</file>

<file path=customXml/itemProps2.xml><?xml version="1.0" encoding="utf-8"?>
<ds:datastoreItem xmlns:ds="http://schemas.openxmlformats.org/officeDocument/2006/customXml" ds:itemID="{512C240B-82B5-4A7A-B158-7FB466CAC2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0D965C-6387-4FFE-A251-F50AF21F4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6305a-e6e2-41b6-bc27-806571c1a9b2"/>
    <ds:schemaRef ds:uri="ed9a3020-31a5-4d03-8dae-049ef6e45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Africa</vt:lpstr>
      <vt:lpstr>East Asia and Pacific</vt:lpstr>
      <vt:lpstr>Europe</vt:lpstr>
      <vt:lpstr>Near East Asia</vt:lpstr>
      <vt:lpstr>South and Central Asia</vt:lpstr>
      <vt:lpstr>Western Hemisphere</vt:lpstr>
      <vt:lpstr>Totals</vt:lpstr>
    </vt:vector>
  </TitlesOfParts>
  <Manager/>
  <Company>U S Department of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PrichardCK</dc:creator>
  <cp:keywords/>
  <dc:description/>
  <cp:lastModifiedBy>Heaton, William E</cp:lastModifiedBy>
  <cp:revision/>
  <dcterms:created xsi:type="dcterms:W3CDTF">2018-03-26T15:16:45Z</dcterms:created>
  <dcterms:modified xsi:type="dcterms:W3CDTF">2023-05-04T14:34:57Z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0x010100DA39AA2C71D89443B4881CFDC893C990</vt:lpwstr>
  </property>
  <property fmtid="{D5CDD505-2E9C-101B-9397-08002B2CF9AE}" pid="3" name="Order">
    <vt:r8>2700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  <property fmtid="{D5CDD505-2E9C-101B-9397-08002B2CF9AE}" pid="10" name="MSIP_Label_1665d9ee-429a-4d5f-97cc-cfb56e044a6e_Enabled">
    <vt:lpwstr>true</vt:lpwstr>
  </property>
  <property fmtid="{D5CDD505-2E9C-101B-9397-08002B2CF9AE}" pid="11" name="MSIP_Label_1665d9ee-429a-4d5f-97cc-cfb56e044a6e_SetDate">
    <vt:lpwstr>2022-12-20T14:43:57Z</vt:lpwstr>
  </property>
  <property fmtid="{D5CDD505-2E9C-101B-9397-08002B2CF9AE}" pid="12" name="MSIP_Label_1665d9ee-429a-4d5f-97cc-cfb56e044a6e_Method">
    <vt:lpwstr>Privileged</vt:lpwstr>
  </property>
  <property fmtid="{D5CDD505-2E9C-101B-9397-08002B2CF9AE}" pid="13" name="MSIP_Label_1665d9ee-429a-4d5f-97cc-cfb56e044a6e_Name">
    <vt:lpwstr>1665d9ee-429a-4d5f-97cc-cfb56e044a6e</vt:lpwstr>
  </property>
  <property fmtid="{D5CDD505-2E9C-101B-9397-08002B2CF9AE}" pid="14" name="MSIP_Label_1665d9ee-429a-4d5f-97cc-cfb56e044a6e_SiteId">
    <vt:lpwstr>66cf5074-5afe-48d1-a691-a12b2121f44b</vt:lpwstr>
  </property>
  <property fmtid="{D5CDD505-2E9C-101B-9397-08002B2CF9AE}" pid="15" name="MSIP_Label_1665d9ee-429a-4d5f-97cc-cfb56e044a6e_ActionId">
    <vt:lpwstr>b3294fc5-2aef-495c-a81e-8bc460a05919</vt:lpwstr>
  </property>
  <property fmtid="{D5CDD505-2E9C-101B-9397-08002B2CF9AE}" pid="16" name="MSIP_Label_1665d9ee-429a-4d5f-97cc-cfb56e044a6e_ContentBits">
    <vt:lpwstr>0</vt:lpwstr>
  </property>
</Properties>
</file>